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Default Extension="vml" ContentType="application/vnd.openxmlformats-officedocument.vmlDrawing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11" activeTab="15"/>
  </bookViews>
  <sheets>
    <sheet name="Проф. народный жим 1_2 вес" sheetId="1" r:id="rId1"/>
    <sheet name="Проф. народный жим 1 вес" sheetId="2" r:id="rId2"/>
    <sheet name="Люб. народный жим 1_2 вес" sheetId="3" r:id="rId3"/>
    <sheet name="Люб. народный жим 1 вес" sheetId="4" r:id="rId4"/>
    <sheet name="РЖ любители 100 кг." sheetId="5" r:id="rId5"/>
    <sheet name="РЖ любители 55 кг." sheetId="6" r:id="rId6"/>
    <sheet name="РЖ Проф 55 кг." sheetId="7" r:id="rId7"/>
    <sheet name="РЖ Проф 35 кг." sheetId="8" r:id="rId8"/>
    <sheet name="Пауэрспорт Профессионалы" sheetId="9" r:id="rId9"/>
    <sheet name="Пауэрспорт Любители" sheetId="10" r:id="rId10"/>
    <sheet name="Бицепс Любители" sheetId="11" r:id="rId11"/>
    <sheet name="Люб. присед б.э." sheetId="12" r:id="rId12"/>
    <sheet name="ПРО тяга б.э." sheetId="13" r:id="rId13"/>
    <sheet name="ПРО жим софт экип." sheetId="14" r:id="rId14"/>
    <sheet name="Люб. жим софт экип." sheetId="15" r:id="rId15"/>
    <sheet name="ПРО жим б.э." sheetId="16" r:id="rId16"/>
    <sheet name="Люб. жим б.э." sheetId="17" r:id="rId17"/>
    <sheet name="Люб. жим 1.слой" sheetId="18" r:id="rId18"/>
    <sheet name="ПРО Военный жим" sheetId="19" r:id="rId19"/>
    <sheet name="Люб. Военный жим" sheetId="20" r:id="rId20"/>
    <sheet name="ПРО ПЛ. софт экип." sheetId="21" r:id="rId21"/>
    <sheet name="Люб. ПЛ. софт экип." sheetId="22" r:id="rId22"/>
    <sheet name="ПРО ПЛ. б.э." sheetId="23" r:id="rId23"/>
    <sheet name="Люб. ПЛ. б.э." sheetId="24" r:id="rId24"/>
    <sheet name="Любители Жимовое двоеборье" sheetId="25" r:id="rId25"/>
    <sheet name="ПРО Жимовое двоеборье" sheetId="26" r:id="rId26"/>
    <sheet name="Армлифтинг Русская ось" sheetId="27" r:id="rId27"/>
    <sheet name="Армлифтинг Хаб" sheetId="28" r:id="rId28"/>
    <sheet name="Армлифтинг Русский Кирпич" sheetId="29" r:id="rId29"/>
  </sheets>
  <definedNames>
    <definedName name="_xlnm.Print_Area" localSheetId="26">'Армлифтинг Русская ось'!$A$1:$J$15</definedName>
    <definedName name="_xlnm.Print_Area" localSheetId="28">'Армлифтинг Русский Кирпич'!$A$1:$J$15</definedName>
    <definedName name="_xlnm.Print_Area" localSheetId="27">'Армлифтинг Хаб'!$A$1:$J$13</definedName>
    <definedName name="_xlnm.Print_Area" localSheetId="10">'Бицепс Любители'!$A$1:$M$62</definedName>
    <definedName name="_xlnm.Print_Area" localSheetId="19">'Люб. Военный жим'!$A$1:$M$35</definedName>
    <definedName name="_xlnm.Print_Area" localSheetId="17">'Люб. жим 1.слой'!$A$1:$M$21</definedName>
    <definedName name="_xlnm.Print_Area" localSheetId="16">'Люб. жим б.э.'!$A$1:$M$87</definedName>
    <definedName name="_xlnm.Print_Area" localSheetId="14">'Люб. жим софт экип.'!$A$1:$M$28</definedName>
    <definedName name="_xlnm.Print_Area" localSheetId="3">'Люб. народный жим 1 вес'!$A$1:$K$29</definedName>
    <definedName name="_xlnm.Print_Area" localSheetId="2">'Люб. народный жим 1_2 вес'!$A$1:$K$29</definedName>
    <definedName name="_xlnm.Print_Area" localSheetId="23">'Люб. ПЛ. б.э.'!$A$1:$U$23</definedName>
    <definedName name="_xlnm.Print_Area" localSheetId="21">'Люб. ПЛ. софт экип.'!$A$1:$U$21</definedName>
    <definedName name="_xlnm.Print_Area" localSheetId="11">'Люб. присед б.э.'!$A$1:$M$22</definedName>
    <definedName name="_xlnm.Print_Area" localSheetId="24">'Любители Жимовое двоеборье'!$A$1:$M$14</definedName>
    <definedName name="_xlnm.Print_Area" localSheetId="9">'Пауэрспорт Любители'!$A$1:$Q$36</definedName>
    <definedName name="_xlnm.Print_Area" localSheetId="8">'Пауэрспорт Профессионалы'!$A$1:$Q$22</definedName>
    <definedName name="_xlnm.Print_Area" localSheetId="18">'ПРО Военный жим'!$A$1:$M$44</definedName>
    <definedName name="_xlnm.Print_Area" localSheetId="15">'ПРО жим б.э.'!$A$1:$M$55</definedName>
    <definedName name="_xlnm.Print_Area" localSheetId="13">'ПРО жим софт экип.'!$A$1:$M$35</definedName>
    <definedName name="_xlnm.Print_Area" localSheetId="25">'ПРО Жимовое двоеборье'!$A$1:$M$14</definedName>
    <definedName name="_xlnm.Print_Area" localSheetId="22">'ПРО ПЛ. б.э.'!$A$1:$U$57</definedName>
    <definedName name="_xlnm.Print_Area" localSheetId="20">'ПРО ПЛ. софт экип.'!$A$1:$U$22</definedName>
    <definedName name="_xlnm.Print_Area" localSheetId="12">'ПРО тяга б.э.'!$A$1:$M$38</definedName>
    <definedName name="_xlnm.Print_Area" localSheetId="1">'Проф. народный жим 1 вес'!$A$1:$K$29</definedName>
    <definedName name="_xlnm.Print_Area" localSheetId="0">'Проф. народный жим 1_2 вес'!$A$1:$K$29</definedName>
    <definedName name="_xlnm.Print_Area" localSheetId="4">'РЖ любители 100 кг.'!$A$1:$K$29</definedName>
    <definedName name="_xlnm.Print_Area" localSheetId="5">'РЖ любители 55 кг.'!$A$1:$K$36</definedName>
    <definedName name="_xlnm.Print_Area" localSheetId="7">'РЖ Проф 35 кг.'!$A$1:$K$21</definedName>
    <definedName name="_xlnm.Print_Area" localSheetId="6">'РЖ Проф 55 кг.'!$A$1:$K$29</definedName>
  </definedNames>
  <calcPr fullCalcOnLoad="1"/>
</workbook>
</file>

<file path=xl/sharedStrings.xml><?xml version="1.0" encoding="utf-8"?>
<sst xmlns="http://schemas.openxmlformats.org/spreadsheetml/2006/main" count="2298" uniqueCount="582">
  <si>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</si>
  <si>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</si>
  <si>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</si>
  <si>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</si>
  <si>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</si>
  <si>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</si>
  <si>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</si>
  <si>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</si>
  <si>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</si>
  <si>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Shv/Mel</t>
  </si>
  <si>
    <t>Приседание</t>
  </si>
  <si>
    <t>Жим лёжа</t>
  </si>
  <si>
    <t>Становая тяга</t>
  </si>
  <si>
    <t>ВЕСОВАЯ КАТЕГОРИЯ   90</t>
  </si>
  <si>
    <t>Клинушин Дмитрий</t>
  </si>
  <si>
    <t>1. Клинушин Дмитрий</t>
  </si>
  <si>
    <t>Мастера 45 - 49 (04.10.1972)/46</t>
  </si>
  <si>
    <t>89,00</t>
  </si>
  <si>
    <t xml:space="preserve">лично </t>
  </si>
  <si>
    <t xml:space="preserve">Санкт-Петербург </t>
  </si>
  <si>
    <t>130,0</t>
  </si>
  <si>
    <t>140,0</t>
  </si>
  <si>
    <t>150,0</t>
  </si>
  <si>
    <t>137,5</t>
  </si>
  <si>
    <t>142,5</t>
  </si>
  <si>
    <t>160,0</t>
  </si>
  <si>
    <t>175,0</t>
  </si>
  <si>
    <t>182,5</t>
  </si>
  <si>
    <t xml:space="preserve">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</si>
  <si>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</si>
  <si>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</si>
  <si>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</si>
  <si>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</si>
  <si>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</si>
  <si>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</si>
  <si>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</si>
  <si>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Мастера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</si>
  <si>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</si>
  <si>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</si>
  <si>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</si>
  <si>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</si>
  <si>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</si>
  <si>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Мастера 45 - 49 </t>
  </si>
  <si>
    <t>90</t>
  </si>
  <si>
    <t>462,5</t>
  </si>
  <si>
    <t>291,3573</t>
  </si>
  <si>
    <t>ВЕСОВАЯ КАТЕГОРИЯ   48</t>
  </si>
  <si>
    <t>Жук Юлия</t>
  </si>
  <si>
    <t>1. Жук Юлия</t>
  </si>
  <si>
    <t>Открытая (01.04.1986)/33</t>
  </si>
  <si>
    <t>46,00</t>
  </si>
  <si>
    <t xml:space="preserve">Арена </t>
  </si>
  <si>
    <t>57,5</t>
  </si>
  <si>
    <t>60,0</t>
  </si>
  <si>
    <t>62,5</t>
  </si>
  <si>
    <t>25,0</t>
  </si>
  <si>
    <t>27,5</t>
  </si>
  <si>
    <t>30,0</t>
  </si>
  <si>
    <t>80,0</t>
  </si>
  <si>
    <t>87,5</t>
  </si>
  <si>
    <t>ВЕСОВАЯ КАТЕГОРИЯ   56</t>
  </si>
  <si>
    <t>Ударова Янина</t>
  </si>
  <si>
    <t>1. Ударова Янина</t>
  </si>
  <si>
    <t>Открытая (25.06.1988)/30</t>
  </si>
  <si>
    <t>55,00</t>
  </si>
  <si>
    <t>105,0</t>
  </si>
  <si>
    <t>112,5</t>
  </si>
  <si>
    <t>117,5</t>
  </si>
  <si>
    <t>70,0</t>
  </si>
  <si>
    <t>77,5</t>
  </si>
  <si>
    <t>82,5</t>
  </si>
  <si>
    <t>115,0</t>
  </si>
  <si>
    <t>125,0</t>
  </si>
  <si>
    <t>ВЕСОВАЯ КАТЕГОРИЯ   60</t>
  </si>
  <si>
    <t>Абрамова Юлия</t>
  </si>
  <si>
    <t>1. Абрамова Юлия</t>
  </si>
  <si>
    <t>Открытая (29.06.1982)/36</t>
  </si>
  <si>
    <t>57,60</t>
  </si>
  <si>
    <t>120,0</t>
  </si>
  <si>
    <t>65,0</t>
  </si>
  <si>
    <t>152,5</t>
  </si>
  <si>
    <t xml:space="preserve">Таранухин Г.Ю. </t>
  </si>
  <si>
    <t>Бондарчук Елена</t>
  </si>
  <si>
    <t>2. Бондарчук Елена</t>
  </si>
  <si>
    <t>Открытая (18.06.1980)/38</t>
  </si>
  <si>
    <t>58,00</t>
  </si>
  <si>
    <t>110,0</t>
  </si>
  <si>
    <t>67,5</t>
  </si>
  <si>
    <t>72,5</t>
  </si>
  <si>
    <t>ВЕСОВАЯ КАТЕГОРИЯ   75</t>
  </si>
  <si>
    <t>Петрова Ксения</t>
  </si>
  <si>
    <t>1. Петрова Ксения</t>
  </si>
  <si>
    <t>Открытая (23.10.1990)/28</t>
  </si>
  <si>
    <t>69,90</t>
  </si>
  <si>
    <t>90,0</t>
  </si>
  <si>
    <t>50,0</t>
  </si>
  <si>
    <t>55,0</t>
  </si>
  <si>
    <t>100,0</t>
  </si>
  <si>
    <t>107,5</t>
  </si>
  <si>
    <t>0,0</t>
  </si>
  <si>
    <t>ВЕСОВАЯ КАТЕГОРИЯ   100</t>
  </si>
  <si>
    <t>Коныхов Игорь</t>
  </si>
  <si>
    <t>1. Коныхов Игорь</t>
  </si>
  <si>
    <t>Открытая (20.12.1970)/48</t>
  </si>
  <si>
    <t>99,80</t>
  </si>
  <si>
    <t xml:space="preserve">Белгород/Белгородская область </t>
  </si>
  <si>
    <t>200,0</t>
  </si>
  <si>
    <t>210,0</t>
  </si>
  <si>
    <t>215,0</t>
  </si>
  <si>
    <t>240,0</t>
  </si>
  <si>
    <t>260,0</t>
  </si>
  <si>
    <t>270,0</t>
  </si>
  <si>
    <t>Мастера 45 - 49 (20.12.1970)/48</t>
  </si>
  <si>
    <t xml:space="preserve">Женщины </t>
  </si>
  <si>
    <t xml:space="preserve">Открытая </t>
  </si>
  <si>
    <t>56</t>
  </si>
  <si>
    <t>335,0</t>
  </si>
  <si>
    <t>310,0760</t>
  </si>
  <si>
    <t>60</t>
  </si>
  <si>
    <t>345,0</t>
  </si>
  <si>
    <t>307,3433</t>
  </si>
  <si>
    <t>317,5</t>
  </si>
  <si>
    <t>281,2097</t>
  </si>
  <si>
    <t>48</t>
  </si>
  <si>
    <t>170,0</t>
  </si>
  <si>
    <t>181,9595</t>
  </si>
  <si>
    <t>75</t>
  </si>
  <si>
    <t>232,5</t>
  </si>
  <si>
    <t>176,5140</t>
  </si>
  <si>
    <t>100</t>
  </si>
  <si>
    <t>625,0</t>
  </si>
  <si>
    <t>346,5625</t>
  </si>
  <si>
    <t>387,1103</t>
  </si>
  <si>
    <t xml:space="preserve">Командное первенство </t>
  </si>
  <si>
    <t xml:space="preserve">Команда </t>
  </si>
  <si>
    <t xml:space="preserve">Очки </t>
  </si>
  <si>
    <t xml:space="preserve">Участники </t>
  </si>
  <si>
    <t xml:space="preserve">45(12+12+12+9) </t>
  </si>
  <si>
    <t xml:space="preserve">Жук Юлия, Абрамова Юлия, Петрова Ксения, Бондарчук Елена </t>
  </si>
  <si>
    <t>Черепанов Владимир</t>
  </si>
  <si>
    <t>1. Черепанов Владимир</t>
  </si>
  <si>
    <t>Открытая (04.04.1989)/30</t>
  </si>
  <si>
    <t>98,50</t>
  </si>
  <si>
    <t>225,0</t>
  </si>
  <si>
    <t>230,0</t>
  </si>
  <si>
    <t>275,0</t>
  </si>
  <si>
    <t>715,0</t>
  </si>
  <si>
    <t>398,8270</t>
  </si>
  <si>
    <t>Лучинский Сергей</t>
  </si>
  <si>
    <t>1. Лучинский Сергей</t>
  </si>
  <si>
    <t>Открытая (12.11.1981)/37</t>
  </si>
  <si>
    <t>99,00</t>
  </si>
  <si>
    <t>250,0</t>
  </si>
  <si>
    <t>272,5</t>
  </si>
  <si>
    <t>760,0</t>
  </si>
  <si>
    <t>422,9400</t>
  </si>
  <si>
    <t>Лузин Сергей</t>
  </si>
  <si>
    <t>1. Лузин Сергей</t>
  </si>
  <si>
    <t>Мастера 65 - 69 (30.04.1954)/65</t>
  </si>
  <si>
    <t>88,90</t>
  </si>
  <si>
    <t xml:space="preserve">Стальное Звено </t>
  </si>
  <si>
    <t xml:space="preserve">Пермь/Пермский край </t>
  </si>
  <si>
    <t>ВЕСОВАЯ КАТЕГОРИЯ   125</t>
  </si>
  <si>
    <t>Дорофеев Александр</t>
  </si>
  <si>
    <t>1. Дорофеев Александр</t>
  </si>
  <si>
    <t>Открытая (26.02.1990)/29</t>
  </si>
  <si>
    <t>114,50</t>
  </si>
  <si>
    <t xml:space="preserve">Воронеж/Воронежская область </t>
  </si>
  <si>
    <t>125</t>
  </si>
  <si>
    <t>93,0650</t>
  </si>
  <si>
    <t xml:space="preserve">Мастера 65 - 69 </t>
  </si>
  <si>
    <t>135,8669</t>
  </si>
  <si>
    <t xml:space="preserve">24(12+12) </t>
  </si>
  <si>
    <t xml:space="preserve">Лузин Сергей, Дорофеев Александр </t>
  </si>
  <si>
    <t>Результат</t>
  </si>
  <si>
    <t>ВЕСОВАЯ КАТЕГОРИЯ   110</t>
  </si>
  <si>
    <t>Маркитантов Василий</t>
  </si>
  <si>
    <t>1. Маркитантов Василий</t>
  </si>
  <si>
    <t>Открытая (21.02.1980)/39</t>
  </si>
  <si>
    <t>106,35</t>
  </si>
  <si>
    <t xml:space="preserve">РосФис </t>
  </si>
  <si>
    <t>207,5</t>
  </si>
  <si>
    <t>212,5</t>
  </si>
  <si>
    <t>217,5</t>
  </si>
  <si>
    <t>Мацур Виктор</t>
  </si>
  <si>
    <t>1. Мацур Виктор</t>
  </si>
  <si>
    <t>Открытая (03.06.1965)/54</t>
  </si>
  <si>
    <t>112,50</t>
  </si>
  <si>
    <t>155,0</t>
  </si>
  <si>
    <t>165,0</t>
  </si>
  <si>
    <t>Мастера 50 - 54 (03.06.1965)/54</t>
  </si>
  <si>
    <t>110</t>
  </si>
  <si>
    <t>115,0687</t>
  </si>
  <si>
    <t>85,3920</t>
  </si>
  <si>
    <t xml:space="preserve">Мастера 50 - 54 </t>
  </si>
  <si>
    <t>113,5714</t>
  </si>
  <si>
    <t xml:space="preserve">36(12+12+12) </t>
  </si>
  <si>
    <t xml:space="preserve">Мацур Виктор, Мацур Виктор, Лузин Сергей </t>
  </si>
  <si>
    <t xml:space="preserve">12(12) </t>
  </si>
  <si>
    <t xml:space="preserve">Маркитантов Василий </t>
  </si>
  <si>
    <t>Чернозипунников Евгений</t>
  </si>
  <si>
    <t>1. Чернозипунников Евгений</t>
  </si>
  <si>
    <t>Мастера 60 - 64 (21.01.1956)/63</t>
  </si>
  <si>
    <t>89,30</t>
  </si>
  <si>
    <t xml:space="preserve">Сухой Лог/Свердловская область </t>
  </si>
  <si>
    <t>145,0</t>
  </si>
  <si>
    <t>162,5</t>
  </si>
  <si>
    <t xml:space="preserve">Мастера 60 - 64 </t>
  </si>
  <si>
    <t>164,9915</t>
  </si>
  <si>
    <t>ВЕСОВАЯ КАТЕГОРИЯ   52</t>
  </si>
  <si>
    <t>Шульга Анастасия</t>
  </si>
  <si>
    <t>1. Шульга Анастасия</t>
  </si>
  <si>
    <t>Открытая (01.09.1990)/28</t>
  </si>
  <si>
    <t>51,40</t>
  </si>
  <si>
    <t>Артемьева Ксения</t>
  </si>
  <si>
    <t>1. Артемьева Ксения</t>
  </si>
  <si>
    <t>Открытая (21.04.1988)/31</t>
  </si>
  <si>
    <t>54,00</t>
  </si>
  <si>
    <t>45,0</t>
  </si>
  <si>
    <t>47,5</t>
  </si>
  <si>
    <t>Северова Александра</t>
  </si>
  <si>
    <t>1. Северова Александра</t>
  </si>
  <si>
    <t>Открытая (22.05.1981)/38</t>
  </si>
  <si>
    <t>57,70</t>
  </si>
  <si>
    <t>ВЕСОВАЯ КАТЕГОРИЯ   67.5</t>
  </si>
  <si>
    <t>Трубицына Елена</t>
  </si>
  <si>
    <t>1. Трубицына Елена</t>
  </si>
  <si>
    <t>Открытая (18.03.1986)/33</t>
  </si>
  <si>
    <t>66,20</t>
  </si>
  <si>
    <t xml:space="preserve">Москва </t>
  </si>
  <si>
    <t>Россовская Екатерина</t>
  </si>
  <si>
    <t>2. Россовская Екатерина</t>
  </si>
  <si>
    <t>Открытая (23.12.1987)/31</t>
  </si>
  <si>
    <t>66,60</t>
  </si>
  <si>
    <t>42,5</t>
  </si>
  <si>
    <t>Огрызько Наталья</t>
  </si>
  <si>
    <t>1. Огрызько Наталья</t>
  </si>
  <si>
    <t>Открытая (12.07.1975)/43</t>
  </si>
  <si>
    <t>71,65</t>
  </si>
  <si>
    <t>Смирнов Алексей</t>
  </si>
  <si>
    <t>1. Смирнов Алексей</t>
  </si>
  <si>
    <t>Открытая (06.04.1993)/26</t>
  </si>
  <si>
    <t>71,50</t>
  </si>
  <si>
    <t xml:space="preserve">Ульяновск/Ульяновская область </t>
  </si>
  <si>
    <t>135,0</t>
  </si>
  <si>
    <t>Восканян Андрей</t>
  </si>
  <si>
    <t>2. Восканян Андрей</t>
  </si>
  <si>
    <t>Открытая (08.02.1982)/37</t>
  </si>
  <si>
    <t>71,30</t>
  </si>
  <si>
    <t>122,5</t>
  </si>
  <si>
    <t>Соловьев Артем</t>
  </si>
  <si>
    <t>-. Соловьев Артем</t>
  </si>
  <si>
    <t>Открытая (09.05.1986)/33</t>
  </si>
  <si>
    <t>73,30</t>
  </si>
  <si>
    <t>Томинг Сергей</t>
  </si>
  <si>
    <t>1. Томинг Сергей</t>
  </si>
  <si>
    <t>Мастера 50 - 54 (09.12.1968)/50</t>
  </si>
  <si>
    <t>72,80</t>
  </si>
  <si>
    <t xml:space="preserve">ФитнесХаус </t>
  </si>
  <si>
    <t>127,5</t>
  </si>
  <si>
    <t>ВЕСОВАЯ КАТЕГОРИЯ   82.5</t>
  </si>
  <si>
    <t>Туликов Максим</t>
  </si>
  <si>
    <t>1. Туликов Максим</t>
  </si>
  <si>
    <t>Мастера 40 - 44 (26.06.1977)/41</t>
  </si>
  <si>
    <t>82,50</t>
  </si>
  <si>
    <t xml:space="preserve">Ярославль/Ярославская область </t>
  </si>
  <si>
    <t>147,5</t>
  </si>
  <si>
    <t>Мухин Олег</t>
  </si>
  <si>
    <t>1. Мухин Олег</t>
  </si>
  <si>
    <t>Мастера 55 - 59 (14.09.1961)/57</t>
  </si>
  <si>
    <t>79,90</t>
  </si>
  <si>
    <t>Волошин Евгений</t>
  </si>
  <si>
    <t>1. Волошин Евгений</t>
  </si>
  <si>
    <t>Открытая (17.08.1982)/36</t>
  </si>
  <si>
    <t>105,15</t>
  </si>
  <si>
    <t xml:space="preserve">Архангельск/Архангельская область </t>
  </si>
  <si>
    <t>205,0</t>
  </si>
  <si>
    <t>Остапенко Кирилл</t>
  </si>
  <si>
    <t>2. Остапенко Кирилл</t>
  </si>
  <si>
    <t>Открытая (19.10.1977)/41</t>
  </si>
  <si>
    <t>106,65</t>
  </si>
  <si>
    <t>180,0</t>
  </si>
  <si>
    <t>Иванов Михаил</t>
  </si>
  <si>
    <t>1. Иванов Михаил</t>
  </si>
  <si>
    <t>Мастера 40 - 44 (02.07.1976)/42</t>
  </si>
  <si>
    <t>109,70</t>
  </si>
  <si>
    <t>167,5</t>
  </si>
  <si>
    <t>172,5</t>
  </si>
  <si>
    <t>177,5</t>
  </si>
  <si>
    <t>80,1950</t>
  </si>
  <si>
    <t>52</t>
  </si>
  <si>
    <t>63,6058</t>
  </si>
  <si>
    <t>44,6381</t>
  </si>
  <si>
    <t>42,2536</t>
  </si>
  <si>
    <t>67.5</t>
  </si>
  <si>
    <t>37,6342</t>
  </si>
  <si>
    <t>35,4690</t>
  </si>
  <si>
    <t>111,4175</t>
  </si>
  <si>
    <t>95,7240</t>
  </si>
  <si>
    <t>91,9785</t>
  </si>
  <si>
    <t>89,7780</t>
  </si>
  <si>
    <t>83,0760</t>
  </si>
  <si>
    <t>141,5280</t>
  </si>
  <si>
    <t>101,7739</t>
  </si>
  <si>
    <t xml:space="preserve">Мастера 40 - 44 </t>
  </si>
  <si>
    <t>82.5</t>
  </si>
  <si>
    <t>91,6208</t>
  </si>
  <si>
    <t>90,7232</t>
  </si>
  <si>
    <t xml:space="preserve">Мастера 55 - 59 </t>
  </si>
  <si>
    <t>84,3822</t>
  </si>
  <si>
    <t xml:space="preserve">78(9+12+12+12+12+12+9) </t>
  </si>
  <si>
    <t xml:space="preserve">Остапенко Кирилл, Трубицына Елена, Иванов Михаил, Артемьева Ксения, Огрызько Наталья, Северова Александра, Россовская Екатерина </t>
  </si>
  <si>
    <t xml:space="preserve">Мухин Олег, Лузин Сергей, Дорофеев Александр </t>
  </si>
  <si>
    <t xml:space="preserve">Томинг Сергей </t>
  </si>
  <si>
    <t>Рогозин Сергей</t>
  </si>
  <si>
    <t>1. Рогозин Сергей</t>
  </si>
  <si>
    <t>Мастера 45 - 49 (02.02.1971)/48</t>
  </si>
  <si>
    <t>88,80</t>
  </si>
  <si>
    <t xml:space="preserve">Адонис </t>
  </si>
  <si>
    <t>185,0</t>
  </si>
  <si>
    <t>192,5</t>
  </si>
  <si>
    <t>Васильев Алексей</t>
  </si>
  <si>
    <t>1. Васильев Алексей</t>
  </si>
  <si>
    <t>Открытая (27.10.1979)/39</t>
  </si>
  <si>
    <t>98,60</t>
  </si>
  <si>
    <t>Барковский Сергей</t>
  </si>
  <si>
    <t>1. Барковский Сергей</t>
  </si>
  <si>
    <t>Мастера 45 - 49 (06.12.1971)/47</t>
  </si>
  <si>
    <t>98,90</t>
  </si>
  <si>
    <t>202,5</t>
  </si>
  <si>
    <t>ВЕСОВАЯ КАТЕГОРИЯ   140</t>
  </si>
  <si>
    <t>Пешков Андрей</t>
  </si>
  <si>
    <t>1. Пешков Андрей</t>
  </si>
  <si>
    <t>Мастера 55 - 59 (05.11.1963)/55</t>
  </si>
  <si>
    <t>128,80</t>
  </si>
  <si>
    <t>ВЕСОВАЯ КАТЕГОРИЯ   140+</t>
  </si>
  <si>
    <t>Михайлов Роман</t>
  </si>
  <si>
    <t>1. Михайлов Роман</t>
  </si>
  <si>
    <t>Мастера 40 - 44 (16.03.1976)/43</t>
  </si>
  <si>
    <t>145,50</t>
  </si>
  <si>
    <t>111,5000</t>
  </si>
  <si>
    <t>90,7290</t>
  </si>
  <si>
    <t>140</t>
  </si>
  <si>
    <t>149,6643</t>
  </si>
  <si>
    <t>126,8848</t>
  </si>
  <si>
    <t>123,1252</t>
  </si>
  <si>
    <t>120,6696</t>
  </si>
  <si>
    <t>140+</t>
  </si>
  <si>
    <t>78,5005</t>
  </si>
  <si>
    <t xml:space="preserve">Пешков Андрей, Барковский Сергей </t>
  </si>
  <si>
    <t xml:space="preserve">Рогозин Сергей </t>
  </si>
  <si>
    <t>Хохлов Сергей</t>
  </si>
  <si>
    <t>1. Хохлов Сергей</t>
  </si>
  <si>
    <t>Открытая (12.06.1982)/37</t>
  </si>
  <si>
    <t>98,70</t>
  </si>
  <si>
    <t>Утенков Николай</t>
  </si>
  <si>
    <t>1. Утенков Николай</t>
  </si>
  <si>
    <t>Мастера 50 - 54 (07.06.1967)/52</t>
  </si>
  <si>
    <t>132,50</t>
  </si>
  <si>
    <t xml:space="preserve">Тольятти/Самарская область </t>
  </si>
  <si>
    <t>190,0</t>
  </si>
  <si>
    <t>237,5</t>
  </si>
  <si>
    <t>89,1680</t>
  </si>
  <si>
    <t>128,4442</t>
  </si>
  <si>
    <t>Гамолина Елена</t>
  </si>
  <si>
    <t>1. Гамолина Елена</t>
  </si>
  <si>
    <t>Мастера 55 - 59 (17.01.1961)/58</t>
  </si>
  <si>
    <t>71,35</t>
  </si>
  <si>
    <t>Ларионов Владимир</t>
  </si>
  <si>
    <t>1. Ларионов Владимир</t>
  </si>
  <si>
    <t>Мастера 60 - 64 (07.08.1958)/60</t>
  </si>
  <si>
    <t>220,0</t>
  </si>
  <si>
    <t>114,8487</t>
  </si>
  <si>
    <t>144,6900</t>
  </si>
  <si>
    <t>200,6735</t>
  </si>
  <si>
    <t>Крылов Алексей</t>
  </si>
  <si>
    <t>1. Крылов Алексей</t>
  </si>
  <si>
    <t>Открытая (21.02.1988)/31</t>
  </si>
  <si>
    <t>89,80</t>
  </si>
  <si>
    <t>267,5</t>
  </si>
  <si>
    <t>282,5</t>
  </si>
  <si>
    <t>287,5</t>
  </si>
  <si>
    <t xml:space="preserve">Таранухин Георгий </t>
  </si>
  <si>
    <t>-. Маликов Александр</t>
  </si>
  <si>
    <t>Мастера 45 - 49 (21.12.1972)/46</t>
  </si>
  <si>
    <t>99,70</t>
  </si>
  <si>
    <t>290,0</t>
  </si>
  <si>
    <t>Кодис Александр</t>
  </si>
  <si>
    <t>1. Кодис Александр</t>
  </si>
  <si>
    <t>Открытая (16.08.1987)/31</t>
  </si>
  <si>
    <t>107,80</t>
  </si>
  <si>
    <t xml:space="preserve">Гродно/ </t>
  </si>
  <si>
    <t>360,0</t>
  </si>
  <si>
    <t>370,0</t>
  </si>
  <si>
    <t>377,5</t>
  </si>
  <si>
    <t>Бондарев Иван</t>
  </si>
  <si>
    <t>2. Бондарев Иван</t>
  </si>
  <si>
    <t>Открытая (09.09.1992)/26</t>
  </si>
  <si>
    <t>104,00</t>
  </si>
  <si>
    <t xml:space="preserve">Губкин/Белгородская область </t>
  </si>
  <si>
    <t>300,0</t>
  </si>
  <si>
    <t>199,5410</t>
  </si>
  <si>
    <t>168,5037</t>
  </si>
  <si>
    <t>147,2850</t>
  </si>
  <si>
    <t xml:space="preserve">Крылов Алексей </t>
  </si>
  <si>
    <t xml:space="preserve">Кодис Александр </t>
  </si>
  <si>
    <t>Гордеев Максим</t>
  </si>
  <si>
    <t>1. Гордеев Максим</t>
  </si>
  <si>
    <t>Открытая (10.07.1988)/30</t>
  </si>
  <si>
    <t>99,0880</t>
  </si>
  <si>
    <t>Подъем на бицепс</t>
  </si>
  <si>
    <t>Никонова Анастасия</t>
  </si>
  <si>
    <t>1. Никонова Анастасия</t>
  </si>
  <si>
    <t>Девушки 16 - 17 (14.09.2002)/16</t>
  </si>
  <si>
    <t xml:space="preserve">Нептун </t>
  </si>
  <si>
    <t>Дехер Лидия</t>
  </si>
  <si>
    <t>1. Дехер Лидия</t>
  </si>
  <si>
    <t>Девушки 18 - 19 (19.05.2001)/18</t>
  </si>
  <si>
    <t>64,00</t>
  </si>
  <si>
    <t>-. Поляков Алексей</t>
  </si>
  <si>
    <t>Открытая (12.03.1991)/28</t>
  </si>
  <si>
    <t>65,40</t>
  </si>
  <si>
    <t>Ханов Александр</t>
  </si>
  <si>
    <t>1. Ханов Александр</t>
  </si>
  <si>
    <t>Юноши 18 - 19 (21.07.2000)/18</t>
  </si>
  <si>
    <t>73,20</t>
  </si>
  <si>
    <t>1. Соловьев Артем</t>
  </si>
  <si>
    <t>Гришеленок Станислав</t>
  </si>
  <si>
    <t>1. Гришеленок Станислав</t>
  </si>
  <si>
    <t>Открытая (14.11.1983)/35</t>
  </si>
  <si>
    <t>77,00</t>
  </si>
  <si>
    <t>Карпов Егор</t>
  </si>
  <si>
    <t>2. Карпов Егор</t>
  </si>
  <si>
    <t>Открытая (02.09.1980)/38</t>
  </si>
  <si>
    <t>81,20</t>
  </si>
  <si>
    <t xml:space="preserve">Иркутск/Иркутская область </t>
  </si>
  <si>
    <t>Андреев Александр</t>
  </si>
  <si>
    <t>1. Андреев Александр</t>
  </si>
  <si>
    <t>Мастера 45 - 49 (22.01.1972)/47</t>
  </si>
  <si>
    <t>81,55</t>
  </si>
  <si>
    <t xml:space="preserve">Девушки </t>
  </si>
  <si>
    <t xml:space="preserve">Юноши 16 - 17 </t>
  </si>
  <si>
    <t>26,1482</t>
  </si>
  <si>
    <t xml:space="preserve">Юноши 18 - 19 </t>
  </si>
  <si>
    <t>25,9281</t>
  </si>
  <si>
    <t xml:space="preserve">Юноши </t>
  </si>
  <si>
    <t>34,1071</t>
  </si>
  <si>
    <t>47,2047</t>
  </si>
  <si>
    <t>40,6020</t>
  </si>
  <si>
    <t>34,4410</t>
  </si>
  <si>
    <t>34,0895</t>
  </si>
  <si>
    <t xml:space="preserve">Соловьев Артем, Ханов Александр, Гришеленок Станислав </t>
  </si>
  <si>
    <t xml:space="preserve">Дехер Лидия, Никонова Анастасия </t>
  </si>
  <si>
    <t>Жим стоя</t>
  </si>
  <si>
    <t>1. Карпов Егор</t>
  </si>
  <si>
    <t>75,0</t>
  </si>
  <si>
    <t>97,5</t>
  </si>
  <si>
    <t>78,2750</t>
  </si>
  <si>
    <t>96,1395</t>
  </si>
  <si>
    <t xml:space="preserve">Иванов Михаил </t>
  </si>
  <si>
    <t>95,0</t>
  </si>
  <si>
    <t>83,5651</t>
  </si>
  <si>
    <t>Атлетизм</t>
  </si>
  <si>
    <t>ВЕСОВАЯ КАТЕГОРИЯ   All</t>
  </si>
  <si>
    <t>Карнаушкина Ирина</t>
  </si>
  <si>
    <t>1. Карнаушкина Ирина</t>
  </si>
  <si>
    <t>Мастера 45 - 49 (30.06.1972)/46</t>
  </si>
  <si>
    <t>55,30</t>
  </si>
  <si>
    <t>35,0</t>
  </si>
  <si>
    <t>138,0</t>
  </si>
  <si>
    <t xml:space="preserve">Атлетизм </t>
  </si>
  <si>
    <t>All</t>
  </si>
  <si>
    <t>4830,0</t>
  </si>
  <si>
    <t>87,3417</t>
  </si>
  <si>
    <t>Жим мн. повт.</t>
  </si>
  <si>
    <t>Вес</t>
  </si>
  <si>
    <t>Повторы</t>
  </si>
  <si>
    <t>Тоннаж</t>
  </si>
  <si>
    <t>40,0</t>
  </si>
  <si>
    <t>2200,0</t>
  </si>
  <si>
    <t>27,5344</t>
  </si>
  <si>
    <t xml:space="preserve">Мухин Олег </t>
  </si>
  <si>
    <t>Федоров Павел</t>
  </si>
  <si>
    <t>1. Федоров Павел</t>
  </si>
  <si>
    <t>Открытая (06.10.1990)/28</t>
  </si>
  <si>
    <t>82,25</t>
  </si>
  <si>
    <t xml:space="preserve">Берсерк </t>
  </si>
  <si>
    <t>69,0</t>
  </si>
  <si>
    <t>3795,0</t>
  </si>
  <si>
    <t>46,1398</t>
  </si>
  <si>
    <t xml:space="preserve">Федоров Павел </t>
  </si>
  <si>
    <t>24,0</t>
  </si>
  <si>
    <t>2400,0</t>
  </si>
  <si>
    <t>20,9606</t>
  </si>
  <si>
    <t xml:space="preserve">Дорофеев Александр </t>
  </si>
  <si>
    <t>НАП Н.Ж.</t>
  </si>
  <si>
    <t>11,0</t>
  </si>
  <si>
    <t xml:space="preserve">НАП Н.Ж. </t>
  </si>
  <si>
    <t>880,0</t>
  </si>
  <si>
    <t>687,2800</t>
  </si>
  <si>
    <t>61,0</t>
  </si>
  <si>
    <t>2745,0</t>
  </si>
  <si>
    <t>1983,5370</t>
  </si>
  <si>
    <t xml:space="preserve">Лузин Сергей </t>
  </si>
  <si>
    <t>ВЕСОВАЯ КАТЕГОРИЯ   80</t>
  </si>
  <si>
    <t>Многоповторный жим</t>
  </si>
  <si>
    <t>80</t>
  </si>
  <si>
    <t>11</t>
  </si>
  <si>
    <t>101</t>
  </si>
  <si>
    <t>ВЕСОВАЯ КАТЕГОРИЯ   70</t>
  </si>
  <si>
    <t>1. Поляков Алексей</t>
  </si>
  <si>
    <t>РосФис</t>
  </si>
  <si>
    <t>Русская ось</t>
  </si>
  <si>
    <t>ВЕСОВАЯ КАТЕГОРИЯ  90</t>
  </si>
  <si>
    <t>1. Пасынков Александр</t>
  </si>
  <si>
    <t>Мастера 40 (21.11.1973)/45</t>
  </si>
  <si>
    <t>89,9</t>
  </si>
  <si>
    <t>160</t>
  </si>
  <si>
    <t>165</t>
  </si>
  <si>
    <t>170</t>
  </si>
  <si>
    <t>Хаб</t>
  </si>
  <si>
    <t>1. Грахов Юлий</t>
  </si>
  <si>
    <t>Открытая (17.08.1963)/55</t>
  </si>
  <si>
    <t>79,6</t>
  </si>
  <si>
    <t>22,5</t>
  </si>
  <si>
    <t>25</t>
  </si>
  <si>
    <t>26,250</t>
  </si>
  <si>
    <t>Русский Кирпич</t>
  </si>
  <si>
    <t>ВЕСОВАЯ КАТЕГОРИЯ 90+</t>
  </si>
  <si>
    <t>1. Кравченко Альберт</t>
  </si>
  <si>
    <t>Мастера 40+ (06.08.1965)/53</t>
  </si>
  <si>
    <t>97,6</t>
  </si>
  <si>
    <t>71</t>
  </si>
  <si>
    <t>76,5</t>
  </si>
  <si>
    <t>81,5</t>
  </si>
  <si>
    <t>84</t>
  </si>
  <si>
    <t>2. Васильев Алексей</t>
  </si>
  <si>
    <t>Мастера 40+ (06.05.1971)/48</t>
  </si>
  <si>
    <t>98</t>
  </si>
  <si>
    <t>59</t>
  </si>
  <si>
    <t>64</t>
  </si>
  <si>
    <t>Назаренко А.Н</t>
  </si>
  <si>
    <t>Леменовская Е.В.</t>
  </si>
  <si>
    <t>Таранухин Г.Ю.</t>
  </si>
  <si>
    <t>Остапенко К.М.</t>
  </si>
  <si>
    <t>Иванов М.</t>
  </si>
  <si>
    <t>Маркитантов В.Е.</t>
  </si>
  <si>
    <t>Назаренко А.Н.</t>
  </si>
  <si>
    <t>Кубок Евразии "Столица белых ночей" Народный Жим г. Санкт-Петербург
Профессионалы народный жим (1/2 вес)
Санкт-Петербург 14-16 июня 2019 г.</t>
  </si>
  <si>
    <t>Кубок Евразии "Столица белых ночей" Народный Жим г. Санкт-Петербург
Профессионалы народный жим (1 вес)
Санкт-Петербург 14-16 июня 2019 г.</t>
  </si>
  <si>
    <t>Кубок Евразии "Столица белых ночей" Народный Жим г. Санкт-Петербург
Любители народный жим (1/2 вес)
Санкт-Петербург 14-16 июня 2019 г.</t>
  </si>
  <si>
    <t>Кубок Евразии "Столица белых ночей" Народный Жим г. Санкт-Петербург
Любители народный жим (1 вес)
Санкт-Петербург 14-16 июня 2019 г.</t>
  </si>
  <si>
    <t>Кубок Евразии "Столица белых ночей" Русский Жим г. Санкт-Петербург
Русский жим любители 100 кг.
Санкт-Петербург 14-16 июня 2019 г.</t>
  </si>
  <si>
    <t>Кубок Евразии "Столица белых ночей" Русский Жим г. Санкт-Петербург
Русский жим любители 55 кг.
Санкт-Петербург 14-16 июня 2019 г.</t>
  </si>
  <si>
    <t>Кубок Евразии "Столица белых ночей" Русский Жим г. Санкт-Петербург
Русский жим профессионалы 55 кг.
Санкт-Петербург 14-16 июня 2019 г.</t>
  </si>
  <si>
    <t>Кубок Евразии "Столица белых ночей" Русский Жим г. Санкт-Петербург
Русский жим профессионалы 35 кг.
Санкт-Петербург 14-16 июня 2019 г.</t>
  </si>
  <si>
    <t>Кубок Евразии "Столица белых ночей" ПауэрСпорт г. Санкт-Петербург
Пауэрспорт Профессионалы
Санкт-Петербург 14-16 июня 2019 г.</t>
  </si>
  <si>
    <t>Кубок Евразии "Столица белых ночей" ПауэрСпорт г. Санкт-Петербург
Пауэрспорт Любители
Санкт-Петербург 14-16 июня 2019 г.</t>
  </si>
  <si>
    <t>Кубок Евразии "Столица белых ночей" ПауэрСпорт г. Санкт-Петербург
Одиночный подъём штанги на бицепс Любители
Санкт-Петербург 14-16 июня 2019 г.</t>
  </si>
  <si>
    <t>Коробейников Д.Ю.</t>
  </si>
  <si>
    <t>Кубок Евразии "Столица белых ночей" ПЛ г. Санкт-Петербург
Любители присед без экипировки
Санкт-Петербург 14-16 июня 2019 г.</t>
  </si>
  <si>
    <t>Кробейников Д.Ю.</t>
  </si>
  <si>
    <t>Кубок Евразии "Столица белых ночей" ПЛ г. Санкт-Петербург
ПРО становая тяга без экипировки
Санкт-Петербург 14-16 июня 2019 г.</t>
  </si>
  <si>
    <t>Кубок Евразии "Столица белых ночей" ПЛ г. Санкт-Петербург
ПРО жим лежа в софт экипировке
Санкт-Петербург 14-16 июня 2019 г.</t>
  </si>
  <si>
    <t>Кубок Евразии "Столица белых ночей" ПЛ г. Санкт-Петербург
Любители жим лежа в софт экипировке
Санкт-Петербург 14-16 июня 2019 г.</t>
  </si>
  <si>
    <t>Кубок Евразии "Столица белых ночей" ПЛ г. Санкт-Петербург
ПРО жим лежа без экипировки
Санкт-Петербург 14-16 июня 2019 г.</t>
  </si>
  <si>
    <t>Кубок Евразии "Столица белых ночей" ПЛ г. Санкт-Петербург
Любители жим лежа без экипировки
Санкт-Петербург 14-16 июня 2019 г.</t>
  </si>
  <si>
    <t>Кубок Евразии "Столица белых ночей" ПЛ г. Санкт-Петербург
Любители жим лежа в однослойной экипировке
Санкт-Петербург 14-16 июня 2019 г.</t>
  </si>
  <si>
    <t>Кубок Евразии "Столица белых ночей" ПЛ г. Санкт-Петербург
ПРО военный жим
Санкт-Петербург 14-16 июня 2019 г.</t>
  </si>
  <si>
    <t>Кубок Евразии "Столица белых ночей" ПЛ г. Санкт-Петербург
Любители военный жим
Санкт-Петербург 14-16 июня 2019 г.</t>
  </si>
  <si>
    <t>Кубок Евразии "Столица белых ночей" ПЛ г. Санкт-Петербург
ПРО пауэрлифтинг в софт экипировке
Санкт-Петербург 14-16 июня 2019 г.</t>
  </si>
  <si>
    <t>Кубок Евразии "Столица белых ночей" ПЛ г. Санкт-Петербург
Любители пауэрлифтинг в софт экипировке
Санкт-Петербург 14-16 июня 2019 г.</t>
  </si>
  <si>
    <t>Кубок Евразии "Столица белых ночей" ПЛ г. Санкт-Петербург
ПРО пауэрлифтинг без экипировки
Санкт-Петербург 14-16 июня 2019 г.</t>
  </si>
  <si>
    <t>Кубок Евразии "Столица белых ночей" ПЛ г. Санкт-Петербург
Любители пауэрлифтинг без экипировки
Санкт-Петербург 14-16 июня 2019 г.</t>
  </si>
  <si>
    <t>Кубок Евразии "Столица белых ночей" г. Санкт-Петербург
Любители Жимовое двоеборье
Санкт-Петербург 14-16 июня 2019 г.</t>
  </si>
  <si>
    <t>Кубок Евразии "Столица белых ночей" г. Санкт-Петербург
ПРО Жимовое двоеборье
Санкт-Петербург 14-16 июня 2019 г.</t>
  </si>
  <si>
    <t>Кубок Евразии "Столица белых ночей" г. Санкт-Петербург
Армлифтинг Русская Ось
Санкт-Петербург 14-16 июня 2019 г.</t>
  </si>
  <si>
    <t>Кубок Евразии "Столица белых ночей" г. Санкт-Петербург
Армлифтинг Хаб
Санкт-Петербург 14-16 июня 2019 г.</t>
  </si>
  <si>
    <t>Кубок Евразии "Столица белых ночей" г. Санкт-Петербург
Армлифтинг Русский Кирпич
Санкт-Петербург 14-16 июня 2019 г.</t>
  </si>
  <si>
    <t>Нептун</t>
  </si>
  <si>
    <t>Агеев Сергей</t>
  </si>
  <si>
    <t xml:space="preserve"> Агеев Сергей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</si>
</sst>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3.375" style="4" bestFit="1" customWidth="1"/>
    <col min="4" max="4" width="10.75390625" style="4" bestFit="1" customWidth="1"/>
    <col min="5" max="5" width="22.75390625" style="4" bestFit="1" customWidth="1"/>
    <col min="6" max="6" width="20.875" style="4" bestFit="1" customWidth="1"/>
    <col min="7" max="7" width="6.25390625" style="3" customWidth="1"/>
    <col min="8" max="8" width="10.875" style="29" customWidth="1"/>
    <col min="9" max="9" width="9.25390625" style="4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38" t="s">
        <v>548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81.7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6</v>
      </c>
      <c r="C3" s="46" t="s">
        <v>7</v>
      </c>
      <c r="D3" s="32" t="s">
        <v>495</v>
      </c>
      <c r="E3" s="32" t="s">
        <v>4</v>
      </c>
      <c r="F3" s="32" t="s">
        <v>8</v>
      </c>
      <c r="G3" s="32" t="s">
        <v>474</v>
      </c>
      <c r="H3" s="32"/>
      <c r="I3" s="32" t="s">
        <v>477</v>
      </c>
      <c r="J3" s="32" t="s">
        <v>3</v>
      </c>
      <c r="K3" s="34" t="s">
        <v>2</v>
      </c>
    </row>
    <row r="4" spans="1:11" s="1" customFormat="1" ht="30" customHeight="1" thickBot="1">
      <c r="A4" s="45"/>
      <c r="B4" s="33"/>
      <c r="C4" s="33"/>
      <c r="D4" s="33"/>
      <c r="E4" s="33"/>
      <c r="F4" s="33"/>
      <c r="G4" s="5" t="s">
        <v>475</v>
      </c>
      <c r="H4" s="27" t="s">
        <v>476</v>
      </c>
      <c r="I4" s="33"/>
      <c r="J4" s="33"/>
      <c r="K4" s="35"/>
    </row>
    <row r="5" spans="1:10" ht="15">
      <c r="A5" s="36" t="s">
        <v>13</v>
      </c>
      <c r="B5" s="37"/>
      <c r="C5" s="37"/>
      <c r="D5" s="37"/>
      <c r="E5" s="37"/>
      <c r="F5" s="37"/>
      <c r="G5" s="37"/>
      <c r="H5" s="37"/>
      <c r="I5" s="37"/>
      <c r="J5" s="37"/>
    </row>
    <row r="6" spans="1:11" ht="12.75">
      <c r="A6" s="7" t="s">
        <v>157</v>
      </c>
      <c r="B6" s="7" t="s">
        <v>158</v>
      </c>
      <c r="C6" s="7" t="s">
        <v>159</v>
      </c>
      <c r="D6" s="7" t="str">
        <f>"0,7226"</f>
        <v>0,7226</v>
      </c>
      <c r="E6" s="7" t="s">
        <v>160</v>
      </c>
      <c r="F6" s="7" t="s">
        <v>161</v>
      </c>
      <c r="G6" s="9" t="s">
        <v>218</v>
      </c>
      <c r="H6" s="28" t="s">
        <v>500</v>
      </c>
      <c r="I6" s="7" t="str">
        <f>"2745,0"</f>
        <v>2745,0</v>
      </c>
      <c r="J6" s="9" t="str">
        <f>"1983,5370"</f>
        <v>1983,5370</v>
      </c>
      <c r="K6" s="7" t="s">
        <v>28</v>
      </c>
    </row>
    <row r="8" spans="5:6" ht="15">
      <c r="E8" s="10" t="s">
        <v>29</v>
      </c>
      <c r="F8" s="4" t="s">
        <v>541</v>
      </c>
    </row>
    <row r="9" spans="5:6" ht="15">
      <c r="E9" s="10" t="s">
        <v>30</v>
      </c>
      <c r="F9" s="4" t="s">
        <v>542</v>
      </c>
    </row>
    <row r="10" spans="5:6" ht="15">
      <c r="E10" s="10" t="s">
        <v>31</v>
      </c>
      <c r="F10" s="4" t="s">
        <v>543</v>
      </c>
    </row>
    <row r="11" spans="5:6" ht="15">
      <c r="E11" s="10" t="s">
        <v>32</v>
      </c>
      <c r="F11" s="4" t="s">
        <v>544</v>
      </c>
    </row>
    <row r="12" spans="5:6" ht="15">
      <c r="E12" s="10" t="s">
        <v>32</v>
      </c>
      <c r="F12" s="4" t="s">
        <v>545</v>
      </c>
    </row>
    <row r="13" spans="5:6" ht="15">
      <c r="E13" s="10" t="s">
        <v>33</v>
      </c>
      <c r="F13" s="4" t="s">
        <v>542</v>
      </c>
    </row>
    <row r="14" ht="15">
      <c r="E14" s="10"/>
    </row>
    <row r="16" spans="1:2" ht="18">
      <c r="A16" s="11" t="s">
        <v>34</v>
      </c>
      <c r="B16" s="11"/>
    </row>
    <row r="17" spans="1:2" ht="15">
      <c r="A17" s="12" t="s">
        <v>35</v>
      </c>
      <c r="B17" s="12"/>
    </row>
    <row r="18" spans="1:2" ht="14.25">
      <c r="A18" s="14"/>
      <c r="B18" s="15" t="s">
        <v>36</v>
      </c>
    </row>
    <row r="19" spans="1:5" ht="15">
      <c r="A19" s="16" t="s">
        <v>37</v>
      </c>
      <c r="B19" s="16" t="s">
        <v>38</v>
      </c>
      <c r="C19" s="16" t="s">
        <v>39</v>
      </c>
      <c r="D19" s="16" t="s">
        <v>40</v>
      </c>
      <c r="E19" s="16" t="s">
        <v>497</v>
      </c>
    </row>
    <row r="20" spans="1:5" ht="12.75">
      <c r="A20" s="13" t="s">
        <v>156</v>
      </c>
      <c r="B20" s="4" t="s">
        <v>170</v>
      </c>
      <c r="C20" s="4" t="s">
        <v>43</v>
      </c>
      <c r="D20" s="4" t="s">
        <v>501</v>
      </c>
      <c r="E20" s="17" t="s">
        <v>502</v>
      </c>
    </row>
    <row r="25" spans="1:2" ht="18">
      <c r="A25" s="11" t="s">
        <v>133</v>
      </c>
      <c r="B25" s="11"/>
    </row>
    <row r="26" spans="1:3" ht="15">
      <c r="A26" s="16" t="s">
        <v>134</v>
      </c>
      <c r="B26" s="16" t="s">
        <v>135</v>
      </c>
      <c r="C26" s="16" t="s">
        <v>136</v>
      </c>
    </row>
    <row r="27" spans="1:3" ht="12.75">
      <c r="A27" s="4" t="s">
        <v>160</v>
      </c>
      <c r="B27" s="4" t="s">
        <v>198</v>
      </c>
      <c r="C27" s="4" t="s">
        <v>503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086614173228347" right="0.7086614173228347" top="0.7480314960629921" bottom="0.7480314960629921" header="0.31496062992125984" footer="0.31496062992125984"/>
  <pageSetup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5.125" style="4" bestFit="1" customWidth="1"/>
    <col min="4" max="4" width="9.25390625" style="4" bestFit="1" customWidth="1"/>
    <col min="5" max="5" width="22.75390625" style="4" bestFit="1" customWidth="1"/>
    <col min="6" max="6" width="25.25390625" style="4" bestFit="1" customWidth="1"/>
    <col min="7" max="8" width="4.625" style="3" bestFit="1" customWidth="1"/>
    <col min="9" max="9" width="5.625" style="3" bestFit="1" customWidth="1"/>
    <col min="10" max="10" width="4.875" style="3" bestFit="1" customWidth="1"/>
    <col min="11" max="13" width="4.625" style="3" bestFit="1" customWidth="1"/>
    <col min="14" max="14" width="4.875" style="3" bestFit="1" customWidth="1"/>
    <col min="15" max="15" width="7.875" style="4" bestFit="1" customWidth="1"/>
    <col min="16" max="16" width="7.625" style="3" bestFit="1" customWidth="1"/>
    <col min="17" max="17" width="8.875" style="4" bestFit="1" customWidth="1"/>
    <col min="18" max="16384" width="9.125" style="3" customWidth="1"/>
  </cols>
  <sheetData>
    <row r="1" spans="1:17" s="2" customFormat="1" ht="28.5" customHeight="1">
      <c r="A1" s="38" t="s">
        <v>557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1:17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s="1" customFormat="1" ht="12.75" customHeight="1">
      <c r="A3" s="44" t="s">
        <v>0</v>
      </c>
      <c r="B3" s="46" t="s">
        <v>6</v>
      </c>
      <c r="C3" s="46" t="s">
        <v>7</v>
      </c>
      <c r="D3" s="32" t="s">
        <v>9</v>
      </c>
      <c r="E3" s="32" t="s">
        <v>4</v>
      </c>
      <c r="F3" s="32" t="s">
        <v>8</v>
      </c>
      <c r="G3" s="32" t="s">
        <v>453</v>
      </c>
      <c r="H3" s="32"/>
      <c r="I3" s="32"/>
      <c r="J3" s="32"/>
      <c r="K3" s="32" t="s">
        <v>410</v>
      </c>
      <c r="L3" s="32"/>
      <c r="M3" s="32"/>
      <c r="N3" s="32"/>
      <c r="O3" s="32" t="s">
        <v>1</v>
      </c>
      <c r="P3" s="32" t="s">
        <v>3</v>
      </c>
      <c r="Q3" s="34" t="s">
        <v>2</v>
      </c>
    </row>
    <row r="4" spans="1:17" s="1" customFormat="1" ht="32.25" customHeight="1" thickBot="1">
      <c r="A4" s="45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3"/>
      <c r="P4" s="33"/>
      <c r="Q4" s="35"/>
    </row>
    <row r="5" spans="1:16" ht="15">
      <c r="A5" s="36" t="s">
        <v>260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7" ht="12.75">
      <c r="A6" s="7" t="s">
        <v>454</v>
      </c>
      <c r="B6" s="7" t="s">
        <v>433</v>
      </c>
      <c r="C6" s="7" t="s">
        <v>434</v>
      </c>
      <c r="D6" s="7" t="str">
        <f>"0,6262"</f>
        <v>0,6262</v>
      </c>
      <c r="E6" s="7" t="s">
        <v>18</v>
      </c>
      <c r="F6" s="7" t="s">
        <v>435</v>
      </c>
      <c r="G6" s="9" t="s">
        <v>79</v>
      </c>
      <c r="H6" s="9" t="s">
        <v>68</v>
      </c>
      <c r="I6" s="8" t="s">
        <v>455</v>
      </c>
      <c r="J6" s="8"/>
      <c r="K6" s="9" t="s">
        <v>95</v>
      </c>
      <c r="L6" s="9" t="s">
        <v>96</v>
      </c>
      <c r="M6" s="8" t="s">
        <v>52</v>
      </c>
      <c r="N6" s="8"/>
      <c r="O6" s="7" t="str">
        <f>"125,0"</f>
        <v>125,0</v>
      </c>
      <c r="P6" s="9" t="str">
        <f>"78,2750"</f>
        <v>78,2750</v>
      </c>
      <c r="Q6" s="7" t="s">
        <v>28</v>
      </c>
    </row>
    <row r="8" spans="1:16" ht="15">
      <c r="A8" s="47" t="s">
        <v>175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7" ht="12.75">
      <c r="A9" s="7" t="s">
        <v>283</v>
      </c>
      <c r="B9" s="7" t="s">
        <v>284</v>
      </c>
      <c r="C9" s="7" t="s">
        <v>285</v>
      </c>
      <c r="D9" s="7" t="str">
        <f>"0,5368"</f>
        <v>0,5368</v>
      </c>
      <c r="E9" s="7" t="s">
        <v>180</v>
      </c>
      <c r="F9" s="7" t="s">
        <v>19</v>
      </c>
      <c r="G9" s="9" t="s">
        <v>94</v>
      </c>
      <c r="H9" s="9" t="s">
        <v>456</v>
      </c>
      <c r="I9" s="9" t="s">
        <v>97</v>
      </c>
      <c r="J9" s="8"/>
      <c r="K9" s="9" t="s">
        <v>68</v>
      </c>
      <c r="L9" s="9" t="s">
        <v>455</v>
      </c>
      <c r="M9" s="9" t="s">
        <v>69</v>
      </c>
      <c r="N9" s="8"/>
      <c r="O9" s="7" t="str">
        <f>"177,5"</f>
        <v>177,5</v>
      </c>
      <c r="P9" s="9" t="str">
        <f>"96,1395"</f>
        <v>96,1395</v>
      </c>
      <c r="Q9" s="7" t="s">
        <v>28</v>
      </c>
    </row>
    <row r="11" spans="5:6" ht="15">
      <c r="E11" s="10" t="s">
        <v>29</v>
      </c>
      <c r="F11" s="4" t="s">
        <v>541</v>
      </c>
    </row>
    <row r="12" spans="5:6" ht="15">
      <c r="E12" s="10" t="s">
        <v>30</v>
      </c>
      <c r="F12" s="4" t="s">
        <v>542</v>
      </c>
    </row>
    <row r="13" spans="5:6" ht="15">
      <c r="E13" s="10" t="s">
        <v>31</v>
      </c>
      <c r="F13" s="4" t="s">
        <v>543</v>
      </c>
    </row>
    <row r="14" spans="5:6" ht="15">
      <c r="E14" s="10" t="s">
        <v>32</v>
      </c>
      <c r="F14" s="4" t="s">
        <v>544</v>
      </c>
    </row>
    <row r="15" spans="5:6" ht="15">
      <c r="E15" s="10" t="s">
        <v>32</v>
      </c>
      <c r="F15" s="4" t="s">
        <v>545</v>
      </c>
    </row>
    <row r="16" spans="5:6" ht="15">
      <c r="E16" s="10" t="s">
        <v>33</v>
      </c>
      <c r="F16" s="4" t="s">
        <v>542</v>
      </c>
    </row>
    <row r="17" ht="15">
      <c r="E17" s="10"/>
    </row>
    <row r="19" spans="1:2" ht="18">
      <c r="A19" s="11" t="s">
        <v>34</v>
      </c>
      <c r="B19" s="11"/>
    </row>
    <row r="20" spans="1:2" ht="15">
      <c r="A20" s="12" t="s">
        <v>35</v>
      </c>
      <c r="B20" s="12"/>
    </row>
    <row r="21" spans="1:2" ht="14.25">
      <c r="A21" s="14"/>
      <c r="B21" s="15" t="s">
        <v>114</v>
      </c>
    </row>
    <row r="22" spans="1:5" ht="15">
      <c r="A22" s="16" t="s">
        <v>37</v>
      </c>
      <c r="B22" s="16" t="s">
        <v>38</v>
      </c>
      <c r="C22" s="16" t="s">
        <v>39</v>
      </c>
      <c r="D22" s="16" t="s">
        <v>40</v>
      </c>
      <c r="E22" s="16" t="s">
        <v>41</v>
      </c>
    </row>
    <row r="23" spans="1:5" ht="12.75">
      <c r="A23" s="13" t="s">
        <v>431</v>
      </c>
      <c r="B23" s="4" t="s">
        <v>114</v>
      </c>
      <c r="C23" s="4" t="s">
        <v>305</v>
      </c>
      <c r="D23" s="4" t="s">
        <v>72</v>
      </c>
      <c r="E23" s="17" t="s">
        <v>457</v>
      </c>
    </row>
    <row r="25" spans="1:2" ht="14.25">
      <c r="A25" s="14"/>
      <c r="B25" s="15" t="s">
        <v>36</v>
      </c>
    </row>
    <row r="26" spans="1:5" ht="15">
      <c r="A26" s="16" t="s">
        <v>37</v>
      </c>
      <c r="B26" s="16" t="s">
        <v>38</v>
      </c>
      <c r="C26" s="16" t="s">
        <v>39</v>
      </c>
      <c r="D26" s="16" t="s">
        <v>40</v>
      </c>
      <c r="E26" s="16" t="s">
        <v>41</v>
      </c>
    </row>
    <row r="27" spans="1:5" ht="12.75">
      <c r="A27" s="13" t="s">
        <v>282</v>
      </c>
      <c r="B27" s="4" t="s">
        <v>304</v>
      </c>
      <c r="C27" s="4" t="s">
        <v>191</v>
      </c>
      <c r="D27" s="4" t="s">
        <v>288</v>
      </c>
      <c r="E27" s="17" t="s">
        <v>458</v>
      </c>
    </row>
    <row r="32" spans="1:2" ht="18">
      <c r="A32" s="11" t="s">
        <v>133</v>
      </c>
      <c r="B32" s="11"/>
    </row>
    <row r="33" spans="1:3" ht="15">
      <c r="A33" s="16" t="s">
        <v>134</v>
      </c>
      <c r="B33" s="16" t="s">
        <v>135</v>
      </c>
      <c r="C33" s="16" t="s">
        <v>136</v>
      </c>
    </row>
    <row r="34" spans="1:3" ht="12.75">
      <c r="A34" s="4" t="s">
        <v>180</v>
      </c>
      <c r="B34" s="4" t="s">
        <v>198</v>
      </c>
      <c r="C34" s="4" t="s">
        <v>459</v>
      </c>
    </row>
  </sheetData>
  <sheetProtection/>
  <mergeCells count="14">
    <mergeCell ref="A5:P5"/>
    <mergeCell ref="A8:P8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rintOptions/>
  <pageMargins left="0.7" right="0.7" top="0.75" bottom="0.75" header="0.3" footer="0.3"/>
  <pageSetup orientation="portrait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M21" sqref="M21"/>
    </sheetView>
  </sheetViews>
  <sheetFormatPr defaultColWidth="9.00390625" defaultRowHeight="12.75"/>
  <cols>
    <col min="1" max="1" width="31.875" style="4" bestFit="1" customWidth="1"/>
    <col min="2" max="2" width="29.00390625" style="4" bestFit="1" customWidth="1"/>
    <col min="3" max="3" width="11.375" style="4" customWidth="1"/>
    <col min="4" max="4" width="9.25390625" style="4" bestFit="1" customWidth="1"/>
    <col min="5" max="5" width="22.75390625" style="4" bestFit="1" customWidth="1"/>
    <col min="6" max="6" width="25.25390625" style="4" bestFit="1" customWidth="1"/>
    <col min="7" max="7" width="5.75390625" style="3" customWidth="1"/>
    <col min="8" max="8" width="7.375" style="3" customWidth="1"/>
    <col min="9" max="9" width="7.75390625" style="3" customWidth="1"/>
    <col min="10" max="10" width="7.375" style="3" customWidth="1"/>
    <col min="11" max="11" width="7.625" style="4" customWidth="1"/>
    <col min="12" max="12" width="15.875" style="3" customWidth="1"/>
    <col min="13" max="13" width="14.00390625" style="4" customWidth="1"/>
    <col min="14" max="16384" width="9.125" style="3" customWidth="1"/>
  </cols>
  <sheetData>
    <row r="1" spans="1:13" s="2" customFormat="1" ht="28.5" customHeight="1">
      <c r="A1" s="38" t="s">
        <v>558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6</v>
      </c>
      <c r="C3" s="46" t="s">
        <v>7</v>
      </c>
      <c r="D3" s="32" t="s">
        <v>9</v>
      </c>
      <c r="E3" s="32" t="s">
        <v>4</v>
      </c>
      <c r="F3" s="32" t="s">
        <v>8</v>
      </c>
      <c r="G3" s="32" t="s">
        <v>410</v>
      </c>
      <c r="H3" s="32"/>
      <c r="I3" s="32"/>
      <c r="J3" s="32"/>
      <c r="K3" s="32" t="s">
        <v>174</v>
      </c>
      <c r="L3" s="32" t="s">
        <v>3</v>
      </c>
      <c r="M3" s="34" t="s">
        <v>2</v>
      </c>
    </row>
    <row r="4" spans="1:13" s="1" customFormat="1" ht="33" customHeight="1" thickBot="1">
      <c r="A4" s="45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5</v>
      </c>
      <c r="K4" s="33"/>
      <c r="L4" s="33"/>
      <c r="M4" s="35"/>
    </row>
    <row r="5" spans="1:12" ht="15">
      <c r="A5" s="36" t="s">
        <v>73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7" t="s">
        <v>412</v>
      </c>
      <c r="B6" s="7" t="s">
        <v>413</v>
      </c>
      <c r="C6" s="7" t="s">
        <v>64</v>
      </c>
      <c r="D6" s="7" t="str">
        <f>"0,9256"</f>
        <v>0,9256</v>
      </c>
      <c r="E6" s="7" t="s">
        <v>414</v>
      </c>
      <c r="F6" s="7" t="s">
        <v>19</v>
      </c>
      <c r="G6" s="9" t="s">
        <v>55</v>
      </c>
      <c r="H6" s="8" t="s">
        <v>56</v>
      </c>
      <c r="I6" s="8" t="s">
        <v>56</v>
      </c>
      <c r="J6" s="8"/>
      <c r="K6" s="7" t="str">
        <f>"25,0"</f>
        <v>25,0</v>
      </c>
      <c r="L6" s="9" t="str">
        <f>"26,1482"</f>
        <v>26,1482</v>
      </c>
      <c r="M6" s="7" t="s">
        <v>28</v>
      </c>
    </row>
    <row r="8" spans="1:12" ht="15">
      <c r="A8" s="47" t="s">
        <v>224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12.75">
      <c r="A9" s="7" t="s">
        <v>416</v>
      </c>
      <c r="B9" s="7" t="s">
        <v>417</v>
      </c>
      <c r="C9" s="7" t="s">
        <v>418</v>
      </c>
      <c r="D9" s="7" t="str">
        <f>"0,8153"</f>
        <v>0,8153</v>
      </c>
      <c r="E9" s="7" t="s">
        <v>414</v>
      </c>
      <c r="F9" s="7" t="s">
        <v>19</v>
      </c>
      <c r="G9" s="8" t="s">
        <v>57</v>
      </c>
      <c r="H9" s="8" t="s">
        <v>57</v>
      </c>
      <c r="I9" s="9" t="s">
        <v>57</v>
      </c>
      <c r="J9" s="8"/>
      <c r="K9" s="7" t="str">
        <f>"30,0"</f>
        <v>30,0</v>
      </c>
      <c r="L9" s="9" t="str">
        <f>"25,9281"</f>
        <v>25,9281</v>
      </c>
      <c r="M9" s="7" t="s">
        <v>28</v>
      </c>
    </row>
    <row r="11" spans="1:12" ht="15">
      <c r="A11" s="47" t="s">
        <v>224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3" ht="12.75">
      <c r="A12" s="7" t="s">
        <v>419</v>
      </c>
      <c r="B12" s="7" t="s">
        <v>420</v>
      </c>
      <c r="C12" s="7" t="s">
        <v>421</v>
      </c>
      <c r="D12" s="7" t="str">
        <f>"0,7471"</f>
        <v>0,7471</v>
      </c>
      <c r="E12" s="7" t="s">
        <v>414</v>
      </c>
      <c r="F12" s="7" t="s">
        <v>19</v>
      </c>
      <c r="G12" s="8" t="s">
        <v>96</v>
      </c>
      <c r="H12" s="8" t="s">
        <v>96</v>
      </c>
      <c r="I12" s="8"/>
      <c r="J12" s="8"/>
      <c r="K12" s="7" t="str">
        <f>"0.00"</f>
        <v>0.00</v>
      </c>
      <c r="L12" s="9" t="str">
        <f>"0,0000"</f>
        <v>0,0000</v>
      </c>
      <c r="M12" s="7" t="s">
        <v>581</v>
      </c>
    </row>
    <row r="14" spans="1:12" ht="15">
      <c r="A14" s="47" t="s">
        <v>89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3" ht="12.75">
      <c r="A15" s="18" t="s">
        <v>423</v>
      </c>
      <c r="B15" s="18" t="s">
        <v>424</v>
      </c>
      <c r="C15" s="18" t="s">
        <v>425</v>
      </c>
      <c r="D15" s="18" t="str">
        <f>"0,6774"</f>
        <v>0,6774</v>
      </c>
      <c r="E15" s="18" t="s">
        <v>180</v>
      </c>
      <c r="F15" s="18" t="s">
        <v>19</v>
      </c>
      <c r="G15" s="19" t="s">
        <v>218</v>
      </c>
      <c r="H15" s="19" t="s">
        <v>219</v>
      </c>
      <c r="I15" s="20" t="s">
        <v>95</v>
      </c>
      <c r="J15" s="20"/>
      <c r="K15" s="18" t="str">
        <f>"47,5"</f>
        <v>47,5</v>
      </c>
      <c r="L15" s="19" t="str">
        <f>"34,1071"</f>
        <v>34,1071</v>
      </c>
      <c r="M15" s="18" t="s">
        <v>28</v>
      </c>
    </row>
    <row r="16" spans="1:13" ht="12.75">
      <c r="A16" s="21" t="s">
        <v>426</v>
      </c>
      <c r="B16" s="21" t="s">
        <v>252</v>
      </c>
      <c r="C16" s="21" t="s">
        <v>253</v>
      </c>
      <c r="D16" s="21" t="str">
        <f>"0,6767"</f>
        <v>0,6767</v>
      </c>
      <c r="E16" s="21" t="s">
        <v>180</v>
      </c>
      <c r="F16" s="21" t="s">
        <v>19</v>
      </c>
      <c r="G16" s="22" t="s">
        <v>96</v>
      </c>
      <c r="H16" s="22" t="s">
        <v>52</v>
      </c>
      <c r="I16" s="22" t="s">
        <v>53</v>
      </c>
      <c r="J16" s="23"/>
      <c r="K16" s="21" t="str">
        <f>"60,0"</f>
        <v>60,0</v>
      </c>
      <c r="L16" s="22" t="str">
        <f>"40,6020"</f>
        <v>40,6020</v>
      </c>
      <c r="M16" s="21" t="s">
        <v>28</v>
      </c>
    </row>
    <row r="18" spans="1:12" ht="15">
      <c r="A18" s="47" t="s">
        <v>260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3" ht="12.75">
      <c r="A19" s="18" t="s">
        <v>428</v>
      </c>
      <c r="B19" s="18" t="s">
        <v>429</v>
      </c>
      <c r="C19" s="18" t="s">
        <v>430</v>
      </c>
      <c r="D19" s="18" t="str">
        <f>"0,6511"</f>
        <v>0,6511</v>
      </c>
      <c r="E19" s="18" t="s">
        <v>180</v>
      </c>
      <c r="F19" s="18" t="s">
        <v>19</v>
      </c>
      <c r="G19" s="19" t="s">
        <v>68</v>
      </c>
      <c r="H19" s="20" t="s">
        <v>88</v>
      </c>
      <c r="I19" s="19" t="s">
        <v>88</v>
      </c>
      <c r="J19" s="20"/>
      <c r="K19" s="18" t="str">
        <f>"72,5"</f>
        <v>72,5</v>
      </c>
      <c r="L19" s="19" t="str">
        <f>"47,2047"</f>
        <v>47,2047</v>
      </c>
      <c r="M19" s="18" t="s">
        <v>28</v>
      </c>
    </row>
    <row r="20" spans="1:13" ht="12.75">
      <c r="A20" s="24" t="s">
        <v>432</v>
      </c>
      <c r="B20" s="24" t="s">
        <v>433</v>
      </c>
      <c r="C20" s="24" t="s">
        <v>434</v>
      </c>
      <c r="D20" s="24" t="str">
        <f>"0,6262"</f>
        <v>0,6262</v>
      </c>
      <c r="E20" s="24" t="s">
        <v>18</v>
      </c>
      <c r="F20" s="24" t="s">
        <v>435</v>
      </c>
      <c r="G20" s="26" t="s">
        <v>95</v>
      </c>
      <c r="H20" s="26" t="s">
        <v>96</v>
      </c>
      <c r="I20" s="25" t="s">
        <v>52</v>
      </c>
      <c r="J20" s="25"/>
      <c r="K20" s="24" t="str">
        <f>"55,0"</f>
        <v>55,0</v>
      </c>
      <c r="L20" s="26" t="str">
        <f>"34,4410"</f>
        <v>34,4410</v>
      </c>
      <c r="M20" s="24" t="s">
        <v>28</v>
      </c>
    </row>
    <row r="21" spans="1:13" ht="12.75">
      <c r="A21" s="21" t="s">
        <v>437</v>
      </c>
      <c r="B21" s="21" t="s">
        <v>438</v>
      </c>
      <c r="C21" s="21" t="s">
        <v>439</v>
      </c>
      <c r="D21" s="21" t="str">
        <f>"0,6244"</f>
        <v>0,6244</v>
      </c>
      <c r="E21" s="21" t="s">
        <v>18</v>
      </c>
      <c r="F21" s="21" t="s">
        <v>19</v>
      </c>
      <c r="G21" s="23" t="s">
        <v>218</v>
      </c>
      <c r="H21" s="22" t="s">
        <v>95</v>
      </c>
      <c r="I21" s="23" t="s">
        <v>96</v>
      </c>
      <c r="J21" s="23"/>
      <c r="K21" s="21" t="str">
        <f>"50,0"</f>
        <v>50,0</v>
      </c>
      <c r="L21" s="22" t="str">
        <f>"34,0895"</f>
        <v>34,0895</v>
      </c>
      <c r="M21" s="21" t="s">
        <v>28</v>
      </c>
    </row>
    <row r="23" spans="5:6" ht="15">
      <c r="E23" s="10" t="s">
        <v>29</v>
      </c>
      <c r="F23" s="4" t="s">
        <v>541</v>
      </c>
    </row>
    <row r="24" spans="5:6" ht="15">
      <c r="E24" s="10" t="s">
        <v>30</v>
      </c>
      <c r="F24" s="4" t="s">
        <v>542</v>
      </c>
    </row>
    <row r="25" spans="5:6" ht="15">
      <c r="E25" s="10" t="s">
        <v>31</v>
      </c>
      <c r="F25" s="4" t="s">
        <v>543</v>
      </c>
    </row>
    <row r="26" spans="5:6" ht="15">
      <c r="E26" s="10" t="s">
        <v>32</v>
      </c>
      <c r="F26" s="4" t="s">
        <v>544</v>
      </c>
    </row>
    <row r="27" spans="5:6" ht="15">
      <c r="E27" s="10" t="s">
        <v>32</v>
      </c>
      <c r="F27" s="4" t="s">
        <v>545</v>
      </c>
    </row>
    <row r="28" spans="5:6" ht="15">
      <c r="E28" s="10" t="s">
        <v>33</v>
      </c>
      <c r="F28" s="4" t="s">
        <v>542</v>
      </c>
    </row>
    <row r="29" ht="15">
      <c r="E29" s="10"/>
    </row>
    <row r="31" spans="1:2" ht="18">
      <c r="A31" s="11" t="s">
        <v>34</v>
      </c>
      <c r="B31" s="11"/>
    </row>
    <row r="32" spans="1:2" ht="15">
      <c r="A32" s="12" t="s">
        <v>113</v>
      </c>
      <c r="B32" s="12"/>
    </row>
    <row r="33" spans="1:2" ht="14.25">
      <c r="A33" s="14"/>
      <c r="B33" s="15" t="s">
        <v>440</v>
      </c>
    </row>
    <row r="34" spans="1:5" ht="15">
      <c r="A34" s="16" t="s">
        <v>37</v>
      </c>
      <c r="B34" s="16" t="s">
        <v>38</v>
      </c>
      <c r="C34" s="16" t="s">
        <v>39</v>
      </c>
      <c r="D34" s="16" t="s">
        <v>40</v>
      </c>
      <c r="E34" s="16" t="s">
        <v>41</v>
      </c>
    </row>
    <row r="35" spans="1:5" ht="12.75">
      <c r="A35" s="13" t="s">
        <v>411</v>
      </c>
      <c r="B35" s="4" t="s">
        <v>441</v>
      </c>
      <c r="C35" s="4" t="s">
        <v>118</v>
      </c>
      <c r="D35" s="4" t="s">
        <v>55</v>
      </c>
      <c r="E35" s="17" t="s">
        <v>442</v>
      </c>
    </row>
    <row r="36" spans="1:5" ht="12.75">
      <c r="A36" s="13" t="s">
        <v>415</v>
      </c>
      <c r="B36" s="4" t="s">
        <v>443</v>
      </c>
      <c r="C36" s="4" t="s">
        <v>294</v>
      </c>
      <c r="D36" s="4" t="s">
        <v>57</v>
      </c>
      <c r="E36" s="17" t="s">
        <v>444</v>
      </c>
    </row>
    <row r="39" spans="1:2" ht="15">
      <c r="A39" s="12" t="s">
        <v>35</v>
      </c>
      <c r="B39" s="12"/>
    </row>
    <row r="40" spans="1:2" ht="14.25">
      <c r="A40" s="14"/>
      <c r="B40" s="15" t="s">
        <v>445</v>
      </c>
    </row>
    <row r="41" spans="1:5" ht="15">
      <c r="A41" s="16" t="s">
        <v>37</v>
      </c>
      <c r="B41" s="16" t="s">
        <v>38</v>
      </c>
      <c r="C41" s="16" t="s">
        <v>39</v>
      </c>
      <c r="D41" s="16" t="s">
        <v>40</v>
      </c>
      <c r="E41" s="16" t="s">
        <v>41</v>
      </c>
    </row>
    <row r="42" spans="1:5" ht="12.75">
      <c r="A42" s="13" t="s">
        <v>422</v>
      </c>
      <c r="B42" s="4" t="s">
        <v>443</v>
      </c>
      <c r="C42" s="4" t="s">
        <v>126</v>
      </c>
      <c r="D42" s="4" t="s">
        <v>219</v>
      </c>
      <c r="E42" s="17" t="s">
        <v>446</v>
      </c>
    </row>
    <row r="44" spans="1:2" ht="14.25">
      <c r="A44" s="14"/>
      <c r="B44" s="15" t="s">
        <v>114</v>
      </c>
    </row>
    <row r="45" spans="1:5" ht="15">
      <c r="A45" s="16" t="s">
        <v>37</v>
      </c>
      <c r="B45" s="16" t="s">
        <v>38</v>
      </c>
      <c r="C45" s="16" t="s">
        <v>39</v>
      </c>
      <c r="D45" s="16" t="s">
        <v>40</v>
      </c>
      <c r="E45" s="16" t="s">
        <v>41</v>
      </c>
    </row>
    <row r="46" spans="1:5" ht="12.75">
      <c r="A46" s="13" t="s">
        <v>427</v>
      </c>
      <c r="B46" s="4" t="s">
        <v>114</v>
      </c>
      <c r="C46" s="4" t="s">
        <v>305</v>
      </c>
      <c r="D46" s="4" t="s">
        <v>88</v>
      </c>
      <c r="E46" s="17" t="s">
        <v>447</v>
      </c>
    </row>
    <row r="47" spans="1:5" ht="12.75">
      <c r="A47" s="13" t="s">
        <v>250</v>
      </c>
      <c r="B47" s="4" t="s">
        <v>114</v>
      </c>
      <c r="C47" s="4" t="s">
        <v>126</v>
      </c>
      <c r="D47" s="4" t="s">
        <v>53</v>
      </c>
      <c r="E47" s="17" t="s">
        <v>448</v>
      </c>
    </row>
    <row r="48" spans="1:5" ht="12.75">
      <c r="A48" s="13" t="s">
        <v>431</v>
      </c>
      <c r="B48" s="4" t="s">
        <v>114</v>
      </c>
      <c r="C48" s="4" t="s">
        <v>305</v>
      </c>
      <c r="D48" s="4" t="s">
        <v>96</v>
      </c>
      <c r="E48" s="17" t="s">
        <v>449</v>
      </c>
    </row>
    <row r="50" spans="1:2" ht="14.25">
      <c r="A50" s="14"/>
      <c r="B50" s="15" t="s">
        <v>36</v>
      </c>
    </row>
    <row r="51" spans="1:5" ht="15">
      <c r="A51" s="16" t="s">
        <v>37</v>
      </c>
      <c r="B51" s="16" t="s">
        <v>38</v>
      </c>
      <c r="C51" s="16" t="s">
        <v>39</v>
      </c>
      <c r="D51" s="16" t="s">
        <v>40</v>
      </c>
      <c r="E51" s="16" t="s">
        <v>41</v>
      </c>
    </row>
    <row r="52" spans="1:5" ht="12.75">
      <c r="A52" s="13" t="s">
        <v>436</v>
      </c>
      <c r="B52" s="4" t="s">
        <v>42</v>
      </c>
      <c r="C52" s="4" t="s">
        <v>305</v>
      </c>
      <c r="D52" s="4" t="s">
        <v>95</v>
      </c>
      <c r="E52" s="17" t="s">
        <v>450</v>
      </c>
    </row>
    <row r="57" spans="1:2" ht="18">
      <c r="A57" s="11" t="s">
        <v>133</v>
      </c>
      <c r="B57" s="11"/>
    </row>
    <row r="58" spans="1:3" ht="15">
      <c r="A58" s="16" t="s">
        <v>134</v>
      </c>
      <c r="B58" s="16" t="s">
        <v>135</v>
      </c>
      <c r="C58" s="16" t="s">
        <v>136</v>
      </c>
    </row>
    <row r="59" spans="1:3" ht="12.75">
      <c r="A59" s="4" t="s">
        <v>180</v>
      </c>
      <c r="B59" s="4" t="s">
        <v>196</v>
      </c>
      <c r="C59" s="4" t="s">
        <v>451</v>
      </c>
    </row>
    <row r="60" spans="1:3" ht="12.75">
      <c r="A60" s="4" t="s">
        <v>414</v>
      </c>
      <c r="B60" s="4" t="s">
        <v>172</v>
      </c>
      <c r="C60" s="4" t="s">
        <v>452</v>
      </c>
    </row>
  </sheetData>
  <sheetProtection/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A18:L18"/>
    <mergeCell ref="K3:K4"/>
    <mergeCell ref="L3:L4"/>
    <mergeCell ref="M3:M4"/>
    <mergeCell ref="A5:L5"/>
    <mergeCell ref="A8:L8"/>
    <mergeCell ref="A11:L11"/>
  </mergeCells>
  <printOptions/>
  <pageMargins left="0.7" right="0.7" top="0.75" bottom="0.75" header="0.3" footer="0.3"/>
  <pageSetup orientation="portrait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9" width="5.625" style="3" bestFit="1" customWidth="1"/>
    <col min="10" max="10" width="4.875" style="3" bestFit="1" customWidth="1"/>
    <col min="11" max="11" width="10.75390625" style="4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8" t="s">
        <v>560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6</v>
      </c>
      <c r="C3" s="46" t="s">
        <v>7</v>
      </c>
      <c r="D3" s="32" t="s">
        <v>9</v>
      </c>
      <c r="E3" s="32" t="s">
        <v>4</v>
      </c>
      <c r="F3" s="32" t="s">
        <v>8</v>
      </c>
      <c r="G3" s="32" t="s">
        <v>10</v>
      </c>
      <c r="H3" s="32"/>
      <c r="I3" s="32"/>
      <c r="J3" s="32"/>
      <c r="K3" s="32" t="s">
        <v>174</v>
      </c>
      <c r="L3" s="32" t="s">
        <v>3</v>
      </c>
      <c r="M3" s="34" t="s">
        <v>2</v>
      </c>
    </row>
    <row r="4" spans="1:13" s="1" customFormat="1" ht="31.5" customHeight="1" thickBot="1">
      <c r="A4" s="45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5</v>
      </c>
      <c r="K4" s="33"/>
      <c r="L4" s="33"/>
      <c r="M4" s="35"/>
    </row>
    <row r="5" spans="1:12" ht="15">
      <c r="A5" s="36" t="s">
        <v>260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7" t="s">
        <v>407</v>
      </c>
      <c r="B6" s="7" t="s">
        <v>408</v>
      </c>
      <c r="C6" s="7" t="s">
        <v>264</v>
      </c>
      <c r="D6" s="7" t="str">
        <f>"0,6193"</f>
        <v>0,6193</v>
      </c>
      <c r="E6" s="7" t="s">
        <v>18</v>
      </c>
      <c r="F6" s="7" t="s">
        <v>19</v>
      </c>
      <c r="G6" s="9" t="s">
        <v>22</v>
      </c>
      <c r="H6" s="9" t="s">
        <v>25</v>
      </c>
      <c r="I6" s="8" t="s">
        <v>319</v>
      </c>
      <c r="J6" s="8"/>
      <c r="K6" s="7" t="str">
        <f>"160,0"</f>
        <v>160,0</v>
      </c>
      <c r="L6" s="9" t="str">
        <f>"99,0880"</f>
        <v>99,0880</v>
      </c>
      <c r="M6" s="7" t="s">
        <v>28</v>
      </c>
    </row>
    <row r="8" spans="5:6" ht="15">
      <c r="E8" s="10" t="s">
        <v>29</v>
      </c>
      <c r="F8" s="4" t="s">
        <v>559</v>
      </c>
    </row>
    <row r="9" spans="5:6" ht="15">
      <c r="E9" s="10" t="s">
        <v>30</v>
      </c>
      <c r="F9" s="4" t="s">
        <v>542</v>
      </c>
    </row>
    <row r="10" spans="5:6" ht="15">
      <c r="E10" s="10" t="s">
        <v>31</v>
      </c>
      <c r="F10" s="4" t="s">
        <v>543</v>
      </c>
    </row>
    <row r="11" spans="5:6" ht="15">
      <c r="E11" s="10" t="s">
        <v>32</v>
      </c>
      <c r="F11" s="4" t="s">
        <v>544</v>
      </c>
    </row>
    <row r="12" spans="5:6" ht="15">
      <c r="E12" s="10" t="s">
        <v>32</v>
      </c>
      <c r="F12" s="4" t="s">
        <v>545</v>
      </c>
    </row>
    <row r="13" spans="5:6" ht="15">
      <c r="E13" s="10" t="s">
        <v>33</v>
      </c>
      <c r="F13" s="4" t="s">
        <v>542</v>
      </c>
    </row>
    <row r="14" ht="15">
      <c r="E14" s="10"/>
    </row>
    <row r="16" spans="1:2" ht="18">
      <c r="A16" s="11" t="s">
        <v>34</v>
      </c>
      <c r="B16" s="11"/>
    </row>
    <row r="17" spans="1:2" ht="15">
      <c r="A17" s="12" t="s">
        <v>35</v>
      </c>
      <c r="B17" s="12"/>
    </row>
    <row r="18" spans="1:2" ht="14.25">
      <c r="A18" s="14"/>
      <c r="B18" s="15" t="s">
        <v>114</v>
      </c>
    </row>
    <row r="19" spans="1:5" ht="15">
      <c r="A19" s="16" t="s">
        <v>37</v>
      </c>
      <c r="B19" s="16" t="s">
        <v>38</v>
      </c>
      <c r="C19" s="16" t="s">
        <v>39</v>
      </c>
      <c r="D19" s="16" t="s">
        <v>40</v>
      </c>
      <c r="E19" s="16" t="s">
        <v>41</v>
      </c>
    </row>
    <row r="20" spans="1:5" ht="12.75">
      <c r="A20" s="13" t="s">
        <v>406</v>
      </c>
      <c r="B20" s="4" t="s">
        <v>114</v>
      </c>
      <c r="C20" s="4" t="s">
        <v>305</v>
      </c>
      <c r="D20" s="4" t="s">
        <v>25</v>
      </c>
      <c r="E20" s="17" t="s">
        <v>409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2">
      <selection activeCell="L25" sqref="L25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6.875" style="4" bestFit="1" customWidth="1"/>
    <col min="4" max="4" width="9.25390625" style="4" bestFit="1" customWidth="1"/>
    <col min="5" max="5" width="22.75390625" style="4" bestFit="1" customWidth="1"/>
    <col min="6" max="6" width="27.875" style="4" bestFit="1" customWidth="1"/>
    <col min="7" max="9" width="5.625" style="3" bestFit="1" customWidth="1"/>
    <col min="10" max="10" width="4.875" style="3" bestFit="1" customWidth="1"/>
    <col min="11" max="11" width="11.00390625" style="4" customWidth="1"/>
    <col min="12" max="12" width="8.625" style="3" bestFit="1" customWidth="1"/>
    <col min="13" max="13" width="18.125" style="4" bestFit="1" customWidth="1"/>
    <col min="14" max="16384" width="9.125" style="3" customWidth="1"/>
  </cols>
  <sheetData>
    <row r="1" spans="1:13" s="2" customFormat="1" ht="28.5" customHeight="1">
      <c r="A1" s="38" t="s">
        <v>562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6</v>
      </c>
      <c r="C3" s="46" t="s">
        <v>7</v>
      </c>
      <c r="D3" s="32" t="s">
        <v>9</v>
      </c>
      <c r="E3" s="32" t="s">
        <v>4</v>
      </c>
      <c r="F3" s="32" t="s">
        <v>8</v>
      </c>
      <c r="G3" s="32" t="s">
        <v>12</v>
      </c>
      <c r="H3" s="32"/>
      <c r="I3" s="32"/>
      <c r="J3" s="32"/>
      <c r="K3" s="32" t="s">
        <v>174</v>
      </c>
      <c r="L3" s="32" t="s">
        <v>3</v>
      </c>
      <c r="M3" s="34" t="s">
        <v>2</v>
      </c>
    </row>
    <row r="4" spans="1:13" s="1" customFormat="1" ht="21" customHeight="1" thickBot="1">
      <c r="A4" s="45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5</v>
      </c>
      <c r="K4" s="33"/>
      <c r="L4" s="33"/>
      <c r="M4" s="35"/>
    </row>
    <row r="5" spans="1:12" ht="15">
      <c r="A5" s="36" t="s">
        <v>13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7" t="s">
        <v>376</v>
      </c>
      <c r="B6" s="7" t="s">
        <v>377</v>
      </c>
      <c r="C6" s="7" t="s">
        <v>378</v>
      </c>
      <c r="D6" s="7" t="str">
        <f>"0,5861"</f>
        <v>0,5861</v>
      </c>
      <c r="E6" s="7" t="s">
        <v>51</v>
      </c>
      <c r="F6" s="7" t="s">
        <v>19</v>
      </c>
      <c r="G6" s="9" t="s">
        <v>379</v>
      </c>
      <c r="H6" s="9" t="s">
        <v>380</v>
      </c>
      <c r="I6" s="9" t="s">
        <v>381</v>
      </c>
      <c r="J6" s="8"/>
      <c r="K6" s="7" t="str">
        <f>"287,5"</f>
        <v>287,5</v>
      </c>
      <c r="L6" s="9" t="str">
        <f>"168,5037"</f>
        <v>168,5037</v>
      </c>
      <c r="M6" s="7" t="s">
        <v>382</v>
      </c>
    </row>
    <row r="8" spans="1:12" ht="15">
      <c r="A8" s="47" t="s">
        <v>100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12.75">
      <c r="A9" s="7" t="s">
        <v>383</v>
      </c>
      <c r="B9" s="7" t="s">
        <v>384</v>
      </c>
      <c r="C9" s="7" t="s">
        <v>385</v>
      </c>
      <c r="D9" s="7" t="str">
        <f>"0,5548"</f>
        <v>0,5548</v>
      </c>
      <c r="E9" s="7" t="s">
        <v>180</v>
      </c>
      <c r="F9" s="7" t="s">
        <v>19</v>
      </c>
      <c r="G9" s="8" t="s">
        <v>386</v>
      </c>
      <c r="H9" s="8" t="s">
        <v>386</v>
      </c>
      <c r="I9" s="8" t="s">
        <v>386</v>
      </c>
      <c r="J9" s="8"/>
      <c r="K9" s="7" t="str">
        <f>"0.00"</f>
        <v>0.00</v>
      </c>
      <c r="L9" s="9" t="str">
        <f>"0,0000"</f>
        <v>0,0000</v>
      </c>
      <c r="M9" s="7" t="s">
        <v>28</v>
      </c>
    </row>
    <row r="11" spans="1:12" ht="15">
      <c r="A11" s="47" t="s">
        <v>175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3" ht="12.75">
      <c r="A12" s="18" t="s">
        <v>388</v>
      </c>
      <c r="B12" s="18" t="s">
        <v>389</v>
      </c>
      <c r="C12" s="18" t="s">
        <v>390</v>
      </c>
      <c r="D12" s="18" t="str">
        <f>"0,5393"</f>
        <v>0,5393</v>
      </c>
      <c r="E12" s="18" t="s">
        <v>160</v>
      </c>
      <c r="F12" s="18" t="s">
        <v>391</v>
      </c>
      <c r="G12" s="19" t="s">
        <v>392</v>
      </c>
      <c r="H12" s="19" t="s">
        <v>393</v>
      </c>
      <c r="I12" s="20" t="s">
        <v>394</v>
      </c>
      <c r="J12" s="20"/>
      <c r="K12" s="18" t="str">
        <f>"370,0"</f>
        <v>370,0</v>
      </c>
      <c r="L12" s="19" t="str">
        <f>"199,5410"</f>
        <v>199,5410</v>
      </c>
      <c r="M12" s="18" t="s">
        <v>28</v>
      </c>
    </row>
    <row r="13" spans="1:13" ht="12.75">
      <c r="A13" s="21" t="s">
        <v>396</v>
      </c>
      <c r="B13" s="21" t="s">
        <v>397</v>
      </c>
      <c r="C13" s="21" t="s">
        <v>398</v>
      </c>
      <c r="D13" s="21" t="str">
        <f>"0,5455"</f>
        <v>0,5455</v>
      </c>
      <c r="E13" s="21" t="s">
        <v>18</v>
      </c>
      <c r="F13" s="21" t="s">
        <v>399</v>
      </c>
      <c r="G13" s="22" t="s">
        <v>111</v>
      </c>
      <c r="H13" s="23" t="s">
        <v>400</v>
      </c>
      <c r="I13" s="23" t="s">
        <v>400</v>
      </c>
      <c r="J13" s="23"/>
      <c r="K13" s="21" t="str">
        <f>"270,0"</f>
        <v>270,0</v>
      </c>
      <c r="L13" s="22" t="str">
        <f>"147,2850"</f>
        <v>147,2850</v>
      </c>
      <c r="M13" s="21" t="s">
        <v>28</v>
      </c>
    </row>
    <row r="15" spans="5:6" ht="15">
      <c r="E15" s="10" t="s">
        <v>29</v>
      </c>
      <c r="F15" s="4" t="s">
        <v>561</v>
      </c>
    </row>
    <row r="16" spans="5:6" ht="15">
      <c r="E16" s="10" t="s">
        <v>30</v>
      </c>
      <c r="F16" s="4" t="s">
        <v>542</v>
      </c>
    </row>
    <row r="17" spans="5:6" ht="15">
      <c r="E17" s="10" t="s">
        <v>31</v>
      </c>
      <c r="F17" s="4" t="s">
        <v>543</v>
      </c>
    </row>
    <row r="18" spans="5:6" ht="15">
      <c r="E18" s="10" t="s">
        <v>32</v>
      </c>
      <c r="F18" s="4" t="s">
        <v>544</v>
      </c>
    </row>
    <row r="19" spans="5:6" ht="15">
      <c r="E19" s="10" t="s">
        <v>32</v>
      </c>
      <c r="F19" s="4" t="s">
        <v>545</v>
      </c>
    </row>
    <row r="20" spans="5:6" ht="15">
      <c r="E20" s="10" t="s">
        <v>33</v>
      </c>
      <c r="F20" s="4" t="s">
        <v>542</v>
      </c>
    </row>
    <row r="21" ht="15">
      <c r="E21" s="10"/>
    </row>
    <row r="23" spans="1:2" ht="18">
      <c r="A23" s="11" t="s">
        <v>34</v>
      </c>
      <c r="B23" s="11"/>
    </row>
    <row r="24" spans="1:2" ht="15">
      <c r="A24" s="12" t="s">
        <v>35</v>
      </c>
      <c r="B24" s="12"/>
    </row>
    <row r="25" spans="1:2" ht="14.25">
      <c r="A25" s="14"/>
      <c r="B25" s="15" t="s">
        <v>114</v>
      </c>
    </row>
    <row r="26" spans="1:5" ht="15">
      <c r="A26" s="16" t="s">
        <v>37</v>
      </c>
      <c r="B26" s="16" t="s">
        <v>38</v>
      </c>
      <c r="C26" s="16" t="s">
        <v>39</v>
      </c>
      <c r="D26" s="16" t="s">
        <v>40</v>
      </c>
      <c r="E26" s="16" t="s">
        <v>41</v>
      </c>
    </row>
    <row r="27" spans="1:5" ht="12.75">
      <c r="A27" s="13" t="s">
        <v>387</v>
      </c>
      <c r="B27" s="4" t="s">
        <v>114</v>
      </c>
      <c r="C27" s="4" t="s">
        <v>191</v>
      </c>
      <c r="D27" s="4" t="s">
        <v>393</v>
      </c>
      <c r="E27" s="17" t="s">
        <v>401</v>
      </c>
    </row>
    <row r="28" spans="1:5" ht="12.75">
      <c r="A28" s="13" t="s">
        <v>375</v>
      </c>
      <c r="B28" s="4" t="s">
        <v>114</v>
      </c>
      <c r="C28" s="4" t="s">
        <v>43</v>
      </c>
      <c r="D28" s="4" t="s">
        <v>381</v>
      </c>
      <c r="E28" s="17" t="s">
        <v>402</v>
      </c>
    </row>
    <row r="29" spans="1:5" ht="12.75">
      <c r="A29" s="13" t="s">
        <v>395</v>
      </c>
      <c r="B29" s="4" t="s">
        <v>114</v>
      </c>
      <c r="C29" s="4" t="s">
        <v>191</v>
      </c>
      <c r="D29" s="4" t="s">
        <v>111</v>
      </c>
      <c r="E29" s="17" t="s">
        <v>403</v>
      </c>
    </row>
    <row r="34" spans="1:2" ht="18">
      <c r="A34" s="11" t="s">
        <v>133</v>
      </c>
      <c r="B34" s="11"/>
    </row>
    <row r="35" spans="1:3" ht="15">
      <c r="A35" s="16" t="s">
        <v>134</v>
      </c>
      <c r="B35" s="16" t="s">
        <v>135</v>
      </c>
      <c r="C35" s="16" t="s">
        <v>136</v>
      </c>
    </row>
    <row r="36" spans="1:3" ht="12.75">
      <c r="A36" s="4" t="s">
        <v>51</v>
      </c>
      <c r="B36" s="4" t="s">
        <v>198</v>
      </c>
      <c r="C36" s="4" t="s">
        <v>404</v>
      </c>
    </row>
    <row r="37" spans="1:3" ht="12.75">
      <c r="A37" s="4" t="s">
        <v>160</v>
      </c>
      <c r="B37" s="4" t="s">
        <v>198</v>
      </c>
      <c r="C37" s="4" t="s">
        <v>405</v>
      </c>
    </row>
  </sheetData>
  <sheetProtection/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9" width="5.625" style="3" bestFit="1" customWidth="1"/>
    <col min="10" max="10" width="6.00390625" style="3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8" t="s">
        <v>563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6</v>
      </c>
      <c r="C3" s="46" t="s">
        <v>7</v>
      </c>
      <c r="D3" s="32" t="s">
        <v>9</v>
      </c>
      <c r="E3" s="32" t="s">
        <v>4</v>
      </c>
      <c r="F3" s="32" t="s">
        <v>8</v>
      </c>
      <c r="G3" s="32" t="s">
        <v>11</v>
      </c>
      <c r="H3" s="32"/>
      <c r="I3" s="32"/>
      <c r="J3" s="32"/>
      <c r="K3" s="32" t="s">
        <v>174</v>
      </c>
      <c r="L3" s="32" t="s">
        <v>3</v>
      </c>
      <c r="M3" s="34" t="s">
        <v>2</v>
      </c>
    </row>
    <row r="4" spans="1:13" s="1" customFormat="1" ht="38.25" customHeight="1" thickBot="1">
      <c r="A4" s="45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5</v>
      </c>
      <c r="K4" s="33"/>
      <c r="L4" s="33"/>
      <c r="M4" s="35"/>
    </row>
    <row r="5" spans="1:12" ht="15">
      <c r="A5" s="36" t="s">
        <v>89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7" t="s">
        <v>365</v>
      </c>
      <c r="B6" s="7" t="s">
        <v>366</v>
      </c>
      <c r="C6" s="7" t="s">
        <v>367</v>
      </c>
      <c r="D6" s="7" t="str">
        <f>"0,7482"</f>
        <v>0,7482</v>
      </c>
      <c r="E6" s="7" t="s">
        <v>18</v>
      </c>
      <c r="F6" s="7" t="s">
        <v>19</v>
      </c>
      <c r="G6" s="9" t="s">
        <v>94</v>
      </c>
      <c r="H6" s="9" t="s">
        <v>97</v>
      </c>
      <c r="I6" s="8" t="s">
        <v>86</v>
      </c>
      <c r="J6" s="8"/>
      <c r="K6" s="7" t="str">
        <f>"100,0"</f>
        <v>100,0</v>
      </c>
      <c r="L6" s="9" t="str">
        <f>"114,8487"</f>
        <v>114,8487</v>
      </c>
      <c r="M6" s="7" t="s">
        <v>28</v>
      </c>
    </row>
    <row r="8" spans="1:12" ht="15">
      <c r="A8" s="47" t="s">
        <v>100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12.75">
      <c r="A9" s="18" t="s">
        <v>149</v>
      </c>
      <c r="B9" s="18" t="s">
        <v>150</v>
      </c>
      <c r="C9" s="18" t="s">
        <v>151</v>
      </c>
      <c r="D9" s="18" t="str">
        <f>"0,5565"</f>
        <v>0,5565</v>
      </c>
      <c r="E9" s="18" t="s">
        <v>18</v>
      </c>
      <c r="F9" s="18" t="s">
        <v>19</v>
      </c>
      <c r="G9" s="19" t="s">
        <v>110</v>
      </c>
      <c r="H9" s="20" t="s">
        <v>153</v>
      </c>
      <c r="I9" s="20" t="s">
        <v>153</v>
      </c>
      <c r="J9" s="20"/>
      <c r="K9" s="18" t="str">
        <f>"260,0"</f>
        <v>260,0</v>
      </c>
      <c r="L9" s="19" t="str">
        <f>"144,6900"</f>
        <v>144,6900</v>
      </c>
      <c r="M9" s="18" t="s">
        <v>28</v>
      </c>
    </row>
    <row r="10" spans="1:13" ht="12.75">
      <c r="A10" s="21" t="s">
        <v>369</v>
      </c>
      <c r="B10" s="21" t="s">
        <v>370</v>
      </c>
      <c r="C10" s="21" t="s">
        <v>104</v>
      </c>
      <c r="D10" s="21" t="str">
        <f>"0,5545"</f>
        <v>0,5545</v>
      </c>
      <c r="E10" s="21" t="s">
        <v>18</v>
      </c>
      <c r="F10" s="21" t="s">
        <v>19</v>
      </c>
      <c r="G10" s="22" t="s">
        <v>106</v>
      </c>
      <c r="H10" s="22" t="s">
        <v>371</v>
      </c>
      <c r="I10" s="23" t="s">
        <v>109</v>
      </c>
      <c r="J10" s="23"/>
      <c r="K10" s="21" t="str">
        <f>"220,0"</f>
        <v>220,0</v>
      </c>
      <c r="L10" s="22" t="str">
        <f>"200,6735"</f>
        <v>200,6735</v>
      </c>
      <c r="M10" s="21" t="s">
        <v>28</v>
      </c>
    </row>
    <row r="12" spans="5:6" ht="15">
      <c r="E12" s="10" t="s">
        <v>29</v>
      </c>
      <c r="F12" s="4" t="s">
        <v>559</v>
      </c>
    </row>
    <row r="13" spans="5:6" ht="15">
      <c r="E13" s="10" t="s">
        <v>30</v>
      </c>
      <c r="F13" s="4" t="s">
        <v>542</v>
      </c>
    </row>
    <row r="14" spans="5:6" ht="15">
      <c r="E14" s="10" t="s">
        <v>31</v>
      </c>
      <c r="F14" s="4" t="s">
        <v>543</v>
      </c>
    </row>
    <row r="15" spans="5:6" ht="15">
      <c r="E15" s="10" t="s">
        <v>32</v>
      </c>
      <c r="F15" s="4" t="s">
        <v>544</v>
      </c>
    </row>
    <row r="16" spans="5:6" ht="15">
      <c r="E16" s="10" t="s">
        <v>32</v>
      </c>
      <c r="F16" s="4" t="s">
        <v>545</v>
      </c>
    </row>
    <row r="17" spans="5:6" ht="15">
      <c r="E17" s="10" t="s">
        <v>33</v>
      </c>
      <c r="F17" s="4" t="s">
        <v>542</v>
      </c>
    </row>
    <row r="18" ht="15">
      <c r="E18" s="10"/>
    </row>
    <row r="20" spans="1:2" ht="18">
      <c r="A20" s="11" t="s">
        <v>34</v>
      </c>
      <c r="B20" s="11"/>
    </row>
    <row r="21" spans="1:2" ht="15">
      <c r="A21" s="12" t="s">
        <v>113</v>
      </c>
      <c r="B21" s="12"/>
    </row>
    <row r="22" spans="1:2" ht="14.25">
      <c r="A22" s="14"/>
      <c r="B22" s="15" t="s">
        <v>36</v>
      </c>
    </row>
    <row r="23" spans="1:5" ht="15">
      <c r="A23" s="16" t="s">
        <v>37</v>
      </c>
      <c r="B23" s="16" t="s">
        <v>38</v>
      </c>
      <c r="C23" s="16" t="s">
        <v>39</v>
      </c>
      <c r="D23" s="16" t="s">
        <v>40</v>
      </c>
      <c r="E23" s="16" t="s">
        <v>41</v>
      </c>
    </row>
    <row r="24" spans="1:5" ht="12.75">
      <c r="A24" s="13" t="s">
        <v>364</v>
      </c>
      <c r="B24" s="4" t="s">
        <v>308</v>
      </c>
      <c r="C24" s="4" t="s">
        <v>126</v>
      </c>
      <c r="D24" s="4" t="s">
        <v>97</v>
      </c>
      <c r="E24" s="17" t="s">
        <v>372</v>
      </c>
    </row>
    <row r="27" spans="1:2" ht="15">
      <c r="A27" s="12" t="s">
        <v>35</v>
      </c>
      <c r="B27" s="12"/>
    </row>
    <row r="28" spans="1:2" ht="14.25">
      <c r="A28" s="14"/>
      <c r="B28" s="15" t="s">
        <v>114</v>
      </c>
    </row>
    <row r="29" spans="1:5" ht="15">
      <c r="A29" s="16" t="s">
        <v>37</v>
      </c>
      <c r="B29" s="16" t="s">
        <v>38</v>
      </c>
      <c r="C29" s="16" t="s">
        <v>39</v>
      </c>
      <c r="D29" s="16" t="s">
        <v>40</v>
      </c>
      <c r="E29" s="16" t="s">
        <v>41</v>
      </c>
    </row>
    <row r="30" spans="1:5" ht="12.75">
      <c r="A30" s="13" t="s">
        <v>148</v>
      </c>
      <c r="B30" s="4" t="s">
        <v>114</v>
      </c>
      <c r="C30" s="4" t="s">
        <v>129</v>
      </c>
      <c r="D30" s="4" t="s">
        <v>110</v>
      </c>
      <c r="E30" s="17" t="s">
        <v>373</v>
      </c>
    </row>
    <row r="32" spans="1:2" ht="14.25">
      <c r="A32" s="14"/>
      <c r="B32" s="15" t="s">
        <v>36</v>
      </c>
    </row>
    <row r="33" spans="1:5" ht="15">
      <c r="A33" s="16" t="s">
        <v>37</v>
      </c>
      <c r="B33" s="16" t="s">
        <v>38</v>
      </c>
      <c r="C33" s="16" t="s">
        <v>39</v>
      </c>
      <c r="D33" s="16" t="s">
        <v>40</v>
      </c>
      <c r="E33" s="16" t="s">
        <v>41</v>
      </c>
    </row>
    <row r="34" spans="1:5" ht="12.75">
      <c r="A34" s="13" t="s">
        <v>368</v>
      </c>
      <c r="B34" s="4" t="s">
        <v>207</v>
      </c>
      <c r="C34" s="4" t="s">
        <v>129</v>
      </c>
      <c r="D34" s="4" t="s">
        <v>371</v>
      </c>
      <c r="E34" s="17" t="s">
        <v>374</v>
      </c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2">
      <selection activeCell="N24" sqref="N24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6.875" style="4" bestFit="1" customWidth="1"/>
    <col min="7" max="9" width="5.625" style="3" bestFit="1" customWidth="1"/>
    <col min="10" max="10" width="4.875" style="3" bestFit="1" customWidth="1"/>
    <col min="11" max="11" width="13.125" style="4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8" t="s">
        <v>564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6</v>
      </c>
      <c r="C3" s="46" t="s">
        <v>7</v>
      </c>
      <c r="D3" s="32" t="s">
        <v>9</v>
      </c>
      <c r="E3" s="32" t="s">
        <v>4</v>
      </c>
      <c r="F3" s="32" t="s">
        <v>8</v>
      </c>
      <c r="G3" s="32" t="s">
        <v>11</v>
      </c>
      <c r="H3" s="32"/>
      <c r="I3" s="32"/>
      <c r="J3" s="32"/>
      <c r="K3" s="32" t="s">
        <v>174</v>
      </c>
      <c r="L3" s="32" t="s">
        <v>3</v>
      </c>
      <c r="M3" s="34" t="s">
        <v>2</v>
      </c>
    </row>
    <row r="4" spans="1:13" s="1" customFormat="1" ht="31.5" customHeight="1" thickBot="1">
      <c r="A4" s="45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5</v>
      </c>
      <c r="K4" s="33"/>
      <c r="L4" s="33"/>
      <c r="M4" s="35"/>
    </row>
    <row r="5" spans="1:12" ht="15">
      <c r="A5" s="36" t="s">
        <v>100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7" t="s">
        <v>352</v>
      </c>
      <c r="B6" s="7" t="s">
        <v>353</v>
      </c>
      <c r="C6" s="7" t="s">
        <v>354</v>
      </c>
      <c r="D6" s="7" t="str">
        <f>"0,5573"</f>
        <v>0,5573</v>
      </c>
      <c r="E6" s="7" t="s">
        <v>18</v>
      </c>
      <c r="F6" s="7" t="s">
        <v>19</v>
      </c>
      <c r="G6" s="9" t="s">
        <v>22</v>
      </c>
      <c r="H6" s="9" t="s">
        <v>25</v>
      </c>
      <c r="I6" s="8" t="s">
        <v>189</v>
      </c>
      <c r="J6" s="8"/>
      <c r="K6" s="7" t="str">
        <f>"160,0"</f>
        <v>160,0</v>
      </c>
      <c r="L6" s="9" t="str">
        <f>"89,1680"</f>
        <v>89,1680</v>
      </c>
      <c r="M6" s="7" t="s">
        <v>28</v>
      </c>
    </row>
    <row r="8" spans="1:12" ht="15">
      <c r="A8" s="47" t="s">
        <v>330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12.75">
      <c r="A9" s="7" t="s">
        <v>356</v>
      </c>
      <c r="B9" s="7" t="s">
        <v>357</v>
      </c>
      <c r="C9" s="7" t="s">
        <v>358</v>
      </c>
      <c r="D9" s="7" t="str">
        <f>"0,5120"</f>
        <v>0,5120</v>
      </c>
      <c r="E9" s="7" t="s">
        <v>18</v>
      </c>
      <c r="F9" s="7" t="s">
        <v>359</v>
      </c>
      <c r="G9" s="9" t="s">
        <v>360</v>
      </c>
      <c r="H9" s="9" t="s">
        <v>181</v>
      </c>
      <c r="I9" s="8" t="s">
        <v>361</v>
      </c>
      <c r="J9" s="8"/>
      <c r="K9" s="7" t="str">
        <f>"207,5"</f>
        <v>207,5</v>
      </c>
      <c r="L9" s="9" t="str">
        <f>"128,4442"</f>
        <v>128,4442</v>
      </c>
      <c r="M9" s="7" t="s">
        <v>28</v>
      </c>
    </row>
    <row r="11" spans="5:6" ht="15">
      <c r="E11" s="10" t="s">
        <v>29</v>
      </c>
      <c r="F11" s="4" t="s">
        <v>559</v>
      </c>
    </row>
    <row r="12" spans="5:6" ht="15">
      <c r="E12" s="10" t="s">
        <v>30</v>
      </c>
      <c r="F12" s="4" t="s">
        <v>542</v>
      </c>
    </row>
    <row r="13" spans="5:6" ht="15">
      <c r="E13" s="10" t="s">
        <v>31</v>
      </c>
      <c r="F13" s="4" t="s">
        <v>543</v>
      </c>
    </row>
    <row r="14" spans="5:6" ht="15">
      <c r="E14" s="10" t="s">
        <v>32</v>
      </c>
      <c r="F14" s="4" t="s">
        <v>544</v>
      </c>
    </row>
    <row r="15" spans="5:6" ht="15">
      <c r="E15" s="10" t="s">
        <v>32</v>
      </c>
      <c r="F15" s="4" t="s">
        <v>545</v>
      </c>
    </row>
    <row r="16" spans="5:6" ht="15">
      <c r="E16" s="10" t="s">
        <v>33</v>
      </c>
      <c r="F16" s="4" t="s">
        <v>542</v>
      </c>
    </row>
    <row r="17" ht="15">
      <c r="E17" s="10"/>
    </row>
    <row r="19" spans="1:2" ht="18">
      <c r="A19" s="11" t="s">
        <v>34</v>
      </c>
      <c r="B19" s="11"/>
    </row>
    <row r="20" spans="1:2" ht="15">
      <c r="A20" s="12" t="s">
        <v>35</v>
      </c>
      <c r="B20" s="12"/>
    </row>
    <row r="21" spans="1:2" ht="14.25">
      <c r="A21" s="14"/>
      <c r="B21" s="15" t="s">
        <v>114</v>
      </c>
    </row>
    <row r="22" spans="1:5" ht="15">
      <c r="A22" s="16" t="s">
        <v>37</v>
      </c>
      <c r="B22" s="16" t="s">
        <v>38</v>
      </c>
      <c r="C22" s="16" t="s">
        <v>39</v>
      </c>
      <c r="D22" s="16" t="s">
        <v>40</v>
      </c>
      <c r="E22" s="16" t="s">
        <v>41</v>
      </c>
    </row>
    <row r="23" spans="1:5" ht="12.75">
      <c r="A23" s="13" t="s">
        <v>351</v>
      </c>
      <c r="B23" s="4" t="s">
        <v>114</v>
      </c>
      <c r="C23" s="4" t="s">
        <v>129</v>
      </c>
      <c r="D23" s="4" t="s">
        <v>25</v>
      </c>
      <c r="E23" s="17" t="s">
        <v>362</v>
      </c>
    </row>
    <row r="25" spans="1:2" ht="14.25">
      <c r="A25" s="14"/>
      <c r="B25" s="15" t="s">
        <v>36</v>
      </c>
    </row>
    <row r="26" spans="1:5" ht="15">
      <c r="A26" s="16" t="s">
        <v>37</v>
      </c>
      <c r="B26" s="16" t="s">
        <v>38</v>
      </c>
      <c r="C26" s="16" t="s">
        <v>39</v>
      </c>
      <c r="D26" s="16" t="s">
        <v>40</v>
      </c>
      <c r="E26" s="16" t="s">
        <v>41</v>
      </c>
    </row>
    <row r="27" spans="1:5" ht="12.75">
      <c r="A27" s="13" t="s">
        <v>355</v>
      </c>
      <c r="B27" s="4" t="s">
        <v>194</v>
      </c>
      <c r="C27" s="4" t="s">
        <v>342</v>
      </c>
      <c r="D27" s="4" t="s">
        <v>181</v>
      </c>
      <c r="E27" s="17" t="s">
        <v>363</v>
      </c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A5" sqref="A5:L5"/>
    </sheetView>
  </sheetViews>
  <sheetFormatPr defaultColWidth="9.00390625" defaultRowHeight="12.75"/>
  <cols>
    <col min="1" max="1" width="31.875" style="4" bestFit="1" customWidth="1"/>
    <col min="2" max="2" width="27.75390625" style="4" customWidth="1"/>
    <col min="3" max="3" width="12.875" style="4" customWidth="1"/>
    <col min="4" max="4" width="11.375" style="4" customWidth="1"/>
    <col min="5" max="5" width="26.375" style="4" customWidth="1"/>
    <col min="6" max="6" width="29.00390625" style="4" bestFit="1" customWidth="1"/>
    <col min="7" max="9" width="5.625" style="3" bestFit="1" customWidth="1"/>
    <col min="10" max="10" width="4.875" style="3" bestFit="1" customWidth="1"/>
    <col min="11" max="11" width="17.375" style="4" customWidth="1"/>
    <col min="12" max="12" width="17.125" style="3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8" t="s">
        <v>565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6</v>
      </c>
      <c r="C3" s="46" t="s">
        <v>7</v>
      </c>
      <c r="D3" s="32" t="s">
        <v>9</v>
      </c>
      <c r="E3" s="32" t="s">
        <v>4</v>
      </c>
      <c r="F3" s="32" t="s">
        <v>8</v>
      </c>
      <c r="G3" s="32" t="s">
        <v>11</v>
      </c>
      <c r="H3" s="32"/>
      <c r="I3" s="32"/>
      <c r="J3" s="32"/>
      <c r="K3" s="32" t="s">
        <v>174</v>
      </c>
      <c r="L3" s="32" t="s">
        <v>3</v>
      </c>
      <c r="M3" s="34" t="s">
        <v>2</v>
      </c>
    </row>
    <row r="4" spans="1:13" s="1" customFormat="1" ht="35.25" customHeight="1" thickBot="1">
      <c r="A4" s="45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5</v>
      </c>
      <c r="K4" s="33"/>
      <c r="L4" s="33"/>
      <c r="M4" s="35"/>
    </row>
    <row r="5" spans="1:12" ht="15">
      <c r="A5" s="36" t="s">
        <v>13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18" t="s">
        <v>315</v>
      </c>
      <c r="B6" s="18" t="s">
        <v>316</v>
      </c>
      <c r="C6" s="18" t="s">
        <v>317</v>
      </c>
      <c r="D6" s="18" t="str">
        <f>"0,5901"</f>
        <v>0,5901</v>
      </c>
      <c r="E6" s="18" t="s">
        <v>318</v>
      </c>
      <c r="F6" s="18" t="s">
        <v>19</v>
      </c>
      <c r="G6" s="19" t="s">
        <v>281</v>
      </c>
      <c r="H6" s="19" t="s">
        <v>319</v>
      </c>
      <c r="I6" s="19" t="s">
        <v>320</v>
      </c>
      <c r="J6" s="20"/>
      <c r="K6" s="18" t="str">
        <f>"192,5"</f>
        <v>192,5</v>
      </c>
      <c r="L6" s="19" t="str">
        <f>"126,8848"</f>
        <v>126,8848</v>
      </c>
      <c r="M6" s="18" t="s">
        <v>28</v>
      </c>
    </row>
    <row r="7" spans="1:13" ht="12.75">
      <c r="A7" s="21" t="s">
        <v>157</v>
      </c>
      <c r="B7" s="21" t="s">
        <v>158</v>
      </c>
      <c r="C7" s="21" t="s">
        <v>159</v>
      </c>
      <c r="D7" s="21" t="str">
        <f>"0,5897"</f>
        <v>0,5897</v>
      </c>
      <c r="E7" s="21" t="s">
        <v>160</v>
      </c>
      <c r="F7" s="21" t="s">
        <v>161</v>
      </c>
      <c r="G7" s="22" t="s">
        <v>71</v>
      </c>
      <c r="H7" s="23" t="s">
        <v>72</v>
      </c>
      <c r="I7" s="22" t="s">
        <v>72</v>
      </c>
      <c r="J7" s="23"/>
      <c r="K7" s="21" t="str">
        <f>"125,0"</f>
        <v>125,0</v>
      </c>
      <c r="L7" s="22" t="str">
        <f>"141,5280"</f>
        <v>141,5280</v>
      </c>
      <c r="M7" s="21" t="s">
        <v>28</v>
      </c>
    </row>
    <row r="9" spans="1:12" ht="15">
      <c r="A9" s="47" t="s">
        <v>100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3" ht="12.75">
      <c r="A10" s="18" t="s">
        <v>322</v>
      </c>
      <c r="B10" s="18" t="s">
        <v>323</v>
      </c>
      <c r="C10" s="18" t="s">
        <v>324</v>
      </c>
      <c r="D10" s="18" t="str">
        <f>"0,5575"</f>
        <v>0,5575</v>
      </c>
      <c r="E10" s="18" t="s">
        <v>18</v>
      </c>
      <c r="F10" s="18" t="s">
        <v>19</v>
      </c>
      <c r="G10" s="19" t="s">
        <v>320</v>
      </c>
      <c r="H10" s="19" t="s">
        <v>106</v>
      </c>
      <c r="I10" s="20" t="s">
        <v>276</v>
      </c>
      <c r="J10" s="20"/>
      <c r="K10" s="18" t="str">
        <f>"200,0"</f>
        <v>200,0</v>
      </c>
      <c r="L10" s="19" t="str">
        <f>"111,5000"</f>
        <v>111,5000</v>
      </c>
      <c r="M10" s="18" t="s">
        <v>28</v>
      </c>
    </row>
    <row r="11" spans="1:13" ht="12.75">
      <c r="A11" s="21" t="s">
        <v>326</v>
      </c>
      <c r="B11" s="21" t="s">
        <v>327</v>
      </c>
      <c r="C11" s="21" t="s">
        <v>328</v>
      </c>
      <c r="D11" s="21" t="str">
        <f>"0,5568"</f>
        <v>0,5568</v>
      </c>
      <c r="E11" s="21" t="s">
        <v>180</v>
      </c>
      <c r="F11" s="21" t="s">
        <v>19</v>
      </c>
      <c r="G11" s="22" t="s">
        <v>329</v>
      </c>
      <c r="H11" s="23" t="s">
        <v>276</v>
      </c>
      <c r="I11" s="23" t="s">
        <v>276</v>
      </c>
      <c r="J11" s="23"/>
      <c r="K11" s="21" t="str">
        <f>"202,5"</f>
        <v>202,5</v>
      </c>
      <c r="L11" s="22" t="str">
        <f>"123,1252"</f>
        <v>123,1252</v>
      </c>
      <c r="M11" s="21" t="s">
        <v>28</v>
      </c>
    </row>
    <row r="13" spans="1:12" ht="15">
      <c r="A13" s="47" t="s">
        <v>162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3" ht="12.75">
      <c r="A14" s="18" t="s">
        <v>185</v>
      </c>
      <c r="B14" s="18" t="s">
        <v>186</v>
      </c>
      <c r="C14" s="18" t="s">
        <v>187</v>
      </c>
      <c r="D14" s="18" t="str">
        <f>"0,5337"</f>
        <v>0,5337</v>
      </c>
      <c r="E14" s="18" t="s">
        <v>160</v>
      </c>
      <c r="F14" s="18" t="s">
        <v>167</v>
      </c>
      <c r="G14" s="19" t="s">
        <v>124</v>
      </c>
      <c r="H14" s="20" t="s">
        <v>27</v>
      </c>
      <c r="I14" s="20" t="s">
        <v>27</v>
      </c>
      <c r="J14" s="20"/>
      <c r="K14" s="18" t="str">
        <f>"170,0"</f>
        <v>170,0</v>
      </c>
      <c r="L14" s="19" t="str">
        <f>"90,7290"</f>
        <v>90,7290</v>
      </c>
      <c r="M14" s="18" t="s">
        <v>28</v>
      </c>
    </row>
    <row r="15" spans="1:13" ht="12.75">
      <c r="A15" s="21" t="s">
        <v>185</v>
      </c>
      <c r="B15" s="21" t="s">
        <v>190</v>
      </c>
      <c r="C15" s="21" t="s">
        <v>187</v>
      </c>
      <c r="D15" s="21" t="str">
        <f>"0,5337"</f>
        <v>0,5337</v>
      </c>
      <c r="E15" s="21" t="s">
        <v>160</v>
      </c>
      <c r="F15" s="21" t="s">
        <v>167</v>
      </c>
      <c r="G15" s="22" t="s">
        <v>124</v>
      </c>
      <c r="H15" s="23" t="s">
        <v>27</v>
      </c>
      <c r="I15" s="23" t="s">
        <v>27</v>
      </c>
      <c r="J15" s="23"/>
      <c r="K15" s="21" t="str">
        <f>"170,0"</f>
        <v>170,0</v>
      </c>
      <c r="L15" s="22" t="str">
        <f>"120,6696"</f>
        <v>120,6696</v>
      </c>
      <c r="M15" s="21" t="s">
        <v>28</v>
      </c>
    </row>
    <row r="17" spans="1:12" ht="15">
      <c r="A17" s="47" t="s">
        <v>330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3" ht="12.75">
      <c r="A18" s="7" t="s">
        <v>332</v>
      </c>
      <c r="B18" s="7" t="s">
        <v>333</v>
      </c>
      <c r="C18" s="7" t="s">
        <v>334</v>
      </c>
      <c r="D18" s="7" t="str">
        <f>"0,5164"</f>
        <v>0,5164</v>
      </c>
      <c r="E18" s="7" t="s">
        <v>180</v>
      </c>
      <c r="F18" s="7" t="s">
        <v>19</v>
      </c>
      <c r="G18" s="9" t="s">
        <v>106</v>
      </c>
      <c r="H18" s="9" t="s">
        <v>276</v>
      </c>
      <c r="I18" s="9" t="s">
        <v>107</v>
      </c>
      <c r="J18" s="8"/>
      <c r="K18" s="7" t="str">
        <f>"210,0"</f>
        <v>210,0</v>
      </c>
      <c r="L18" s="9" t="str">
        <f>"149,6643"</f>
        <v>149,6643</v>
      </c>
      <c r="M18" s="7" t="s">
        <v>28</v>
      </c>
    </row>
    <row r="20" spans="1:12" ht="15">
      <c r="A20" s="47" t="s">
        <v>335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3" ht="12.75">
      <c r="A21" s="7" t="s">
        <v>337</v>
      </c>
      <c r="B21" s="7" t="s">
        <v>338</v>
      </c>
      <c r="C21" s="7" t="s">
        <v>339</v>
      </c>
      <c r="D21" s="7" t="str">
        <f>"0,4975"</f>
        <v>0,4975</v>
      </c>
      <c r="E21" s="7" t="s">
        <v>18</v>
      </c>
      <c r="F21" s="7" t="s">
        <v>19</v>
      </c>
      <c r="G21" s="9" t="s">
        <v>205</v>
      </c>
      <c r="H21" s="9" t="s">
        <v>22</v>
      </c>
      <c r="I21" s="9" t="s">
        <v>188</v>
      </c>
      <c r="J21" s="8"/>
      <c r="K21" s="7" t="str">
        <f>"155,0"</f>
        <v>155,0</v>
      </c>
      <c r="L21" s="9" t="str">
        <f>"78,5005"</f>
        <v>78,5005</v>
      </c>
      <c r="M21" s="7" t="s">
        <v>28</v>
      </c>
    </row>
    <row r="23" spans="5:6" ht="15">
      <c r="E23" s="10" t="s">
        <v>29</v>
      </c>
      <c r="F23" s="4" t="s">
        <v>541</v>
      </c>
    </row>
    <row r="24" spans="5:6" ht="15">
      <c r="E24" s="10" t="s">
        <v>30</v>
      </c>
      <c r="F24" s="4" t="s">
        <v>542</v>
      </c>
    </row>
    <row r="25" spans="5:6" ht="15">
      <c r="E25" s="10" t="s">
        <v>31</v>
      </c>
      <c r="F25" s="4" t="s">
        <v>543</v>
      </c>
    </row>
    <row r="26" spans="5:6" ht="15">
      <c r="E26" s="10" t="s">
        <v>32</v>
      </c>
      <c r="F26" s="4" t="s">
        <v>544</v>
      </c>
    </row>
    <row r="27" spans="5:6" ht="15">
      <c r="E27" s="10" t="s">
        <v>32</v>
      </c>
      <c r="F27" s="4" t="s">
        <v>545</v>
      </c>
    </row>
    <row r="28" spans="5:6" ht="15">
      <c r="E28" s="10" t="s">
        <v>33</v>
      </c>
      <c r="F28" s="4" t="s">
        <v>542</v>
      </c>
    </row>
    <row r="29" ht="15">
      <c r="E29" s="10"/>
    </row>
    <row r="31" spans="1:2" ht="18">
      <c r="A31" s="11" t="s">
        <v>34</v>
      </c>
      <c r="B31" s="11"/>
    </row>
    <row r="32" spans="1:2" ht="15">
      <c r="A32" s="12" t="s">
        <v>35</v>
      </c>
      <c r="B32" s="12"/>
    </row>
    <row r="33" spans="1:2" ht="14.25">
      <c r="A33" s="14"/>
      <c r="B33" s="15" t="s">
        <v>114</v>
      </c>
    </row>
    <row r="34" spans="1:5" ht="15">
      <c r="A34" s="16" t="s">
        <v>37</v>
      </c>
      <c r="B34" s="16" t="s">
        <v>38</v>
      </c>
      <c r="C34" s="16" t="s">
        <v>39</v>
      </c>
      <c r="D34" s="16" t="s">
        <v>40</v>
      </c>
      <c r="E34" s="16" t="s">
        <v>41</v>
      </c>
    </row>
    <row r="35" spans="1:5" ht="12.75">
      <c r="A35" s="13" t="s">
        <v>321</v>
      </c>
      <c r="B35" s="4" t="s">
        <v>114</v>
      </c>
      <c r="C35" s="4" t="s">
        <v>129</v>
      </c>
      <c r="D35" s="4" t="s">
        <v>106</v>
      </c>
      <c r="E35" s="17" t="s">
        <v>340</v>
      </c>
    </row>
    <row r="36" spans="1:5" ht="12.75">
      <c r="A36" s="13" t="s">
        <v>184</v>
      </c>
      <c r="B36" s="4" t="s">
        <v>114</v>
      </c>
      <c r="C36" s="4" t="s">
        <v>168</v>
      </c>
      <c r="D36" s="4" t="s">
        <v>124</v>
      </c>
      <c r="E36" s="17" t="s">
        <v>341</v>
      </c>
    </row>
    <row r="38" spans="1:2" ht="14.25">
      <c r="A38" s="14"/>
      <c r="B38" s="15" t="s">
        <v>36</v>
      </c>
    </row>
    <row r="39" spans="1:5" ht="15">
      <c r="A39" s="16" t="s">
        <v>37</v>
      </c>
      <c r="B39" s="16" t="s">
        <v>38</v>
      </c>
      <c r="C39" s="16" t="s">
        <v>39</v>
      </c>
      <c r="D39" s="16" t="s">
        <v>40</v>
      </c>
      <c r="E39" s="16" t="s">
        <v>41</v>
      </c>
    </row>
    <row r="40" spans="1:5" ht="12.75">
      <c r="A40" s="13" t="s">
        <v>331</v>
      </c>
      <c r="B40" s="4" t="s">
        <v>308</v>
      </c>
      <c r="C40" s="4" t="s">
        <v>342</v>
      </c>
      <c r="D40" s="4" t="s">
        <v>107</v>
      </c>
      <c r="E40" s="17" t="s">
        <v>343</v>
      </c>
    </row>
    <row r="41" spans="1:5" ht="12.75">
      <c r="A41" s="13" t="s">
        <v>156</v>
      </c>
      <c r="B41" s="4" t="s">
        <v>170</v>
      </c>
      <c r="C41" s="4" t="s">
        <v>43</v>
      </c>
      <c r="D41" s="4" t="s">
        <v>72</v>
      </c>
      <c r="E41" s="17" t="s">
        <v>302</v>
      </c>
    </row>
    <row r="42" spans="1:5" ht="12.75">
      <c r="A42" s="13" t="s">
        <v>314</v>
      </c>
      <c r="B42" s="4" t="s">
        <v>42</v>
      </c>
      <c r="C42" s="4" t="s">
        <v>43</v>
      </c>
      <c r="D42" s="4" t="s">
        <v>320</v>
      </c>
      <c r="E42" s="17" t="s">
        <v>344</v>
      </c>
    </row>
    <row r="43" spans="1:5" ht="12.75">
      <c r="A43" s="13" t="s">
        <v>325</v>
      </c>
      <c r="B43" s="4" t="s">
        <v>42</v>
      </c>
      <c r="C43" s="4" t="s">
        <v>129</v>
      </c>
      <c r="D43" s="4" t="s">
        <v>329</v>
      </c>
      <c r="E43" s="17" t="s">
        <v>345</v>
      </c>
    </row>
    <row r="44" spans="1:5" ht="12.75">
      <c r="A44" s="13" t="s">
        <v>184</v>
      </c>
      <c r="B44" s="4" t="s">
        <v>194</v>
      </c>
      <c r="C44" s="4" t="s">
        <v>168</v>
      </c>
      <c r="D44" s="4" t="s">
        <v>124</v>
      </c>
      <c r="E44" s="17" t="s">
        <v>346</v>
      </c>
    </row>
    <row r="45" spans="1:5" ht="12.75">
      <c r="A45" s="13" t="s">
        <v>336</v>
      </c>
      <c r="B45" s="4" t="s">
        <v>304</v>
      </c>
      <c r="C45" s="4" t="s">
        <v>347</v>
      </c>
      <c r="D45" s="4" t="s">
        <v>188</v>
      </c>
      <c r="E45" s="17" t="s">
        <v>348</v>
      </c>
    </row>
    <row r="50" spans="1:2" ht="18">
      <c r="A50" s="11" t="s">
        <v>133</v>
      </c>
      <c r="B50" s="11"/>
    </row>
    <row r="51" spans="1:3" ht="15">
      <c r="A51" s="16" t="s">
        <v>134</v>
      </c>
      <c r="B51" s="16" t="s">
        <v>135</v>
      </c>
      <c r="C51" s="16" t="s">
        <v>136</v>
      </c>
    </row>
    <row r="52" spans="1:3" ht="12.75">
      <c r="A52" s="4" t="s">
        <v>160</v>
      </c>
      <c r="B52" s="4" t="s">
        <v>196</v>
      </c>
      <c r="C52" s="4" t="s">
        <v>197</v>
      </c>
    </row>
    <row r="53" spans="1:3" ht="12.75">
      <c r="A53" s="4" t="s">
        <v>180</v>
      </c>
      <c r="B53" s="4" t="s">
        <v>172</v>
      </c>
      <c r="C53" s="4" t="s">
        <v>349</v>
      </c>
    </row>
    <row r="54" spans="1:3" ht="12.75">
      <c r="A54" s="4" t="s">
        <v>318</v>
      </c>
      <c r="B54" s="4" t="s">
        <v>198</v>
      </c>
      <c r="C54" s="4" t="s">
        <v>350</v>
      </c>
    </row>
  </sheetData>
  <sheetProtection/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A17:L17"/>
    <mergeCell ref="A20:L20"/>
    <mergeCell ref="K3:K4"/>
    <mergeCell ref="L3:L4"/>
    <mergeCell ref="M3:M4"/>
    <mergeCell ref="A5:L5"/>
    <mergeCell ref="A9:L9"/>
    <mergeCell ref="A13:L13"/>
  </mergeCells>
  <printOptions/>
  <pageMargins left="0.7" right="0.7" top="0.75" bottom="0.75" header="0.3" footer="0.3"/>
  <pageSetup orientation="portrait" paperSize="9" scale="4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5">
      <selection activeCell="I45" sqref="I45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3.75390625" style="4" customWidth="1"/>
    <col min="4" max="4" width="9.25390625" style="4" bestFit="1" customWidth="1"/>
    <col min="5" max="5" width="22.75390625" style="4" bestFit="1" customWidth="1"/>
    <col min="6" max="6" width="34.00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8" t="s">
        <v>566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6</v>
      </c>
      <c r="C3" s="46" t="s">
        <v>7</v>
      </c>
      <c r="D3" s="32" t="s">
        <v>9</v>
      </c>
      <c r="E3" s="32" t="s">
        <v>4</v>
      </c>
      <c r="F3" s="32" t="s">
        <v>8</v>
      </c>
      <c r="G3" s="32" t="s">
        <v>11</v>
      </c>
      <c r="H3" s="32"/>
      <c r="I3" s="32"/>
      <c r="J3" s="32"/>
      <c r="K3" s="32" t="s">
        <v>174</v>
      </c>
      <c r="L3" s="32" t="s">
        <v>3</v>
      </c>
      <c r="M3" s="34" t="s">
        <v>2</v>
      </c>
    </row>
    <row r="4" spans="1:13" s="1" customFormat="1" ht="36" customHeight="1" thickBot="1">
      <c r="A4" s="45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5</v>
      </c>
      <c r="K4" s="33"/>
      <c r="L4" s="33"/>
      <c r="M4" s="35"/>
    </row>
    <row r="5" spans="1:12" ht="15">
      <c r="A5" s="36" t="s">
        <v>209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7" t="s">
        <v>211</v>
      </c>
      <c r="B6" s="7" t="s">
        <v>212</v>
      </c>
      <c r="C6" s="7" t="s">
        <v>213</v>
      </c>
      <c r="D6" s="7" t="str">
        <f>"0,9786"</f>
        <v>0,9786</v>
      </c>
      <c r="E6" s="7" t="s">
        <v>18</v>
      </c>
      <c r="F6" s="7" t="s">
        <v>161</v>
      </c>
      <c r="G6" s="8" t="s">
        <v>79</v>
      </c>
      <c r="H6" s="9" t="s">
        <v>79</v>
      </c>
      <c r="I6" s="8" t="s">
        <v>68</v>
      </c>
      <c r="J6" s="8"/>
      <c r="K6" s="7" t="str">
        <f>"65,0"</f>
        <v>65,0</v>
      </c>
      <c r="L6" s="9" t="str">
        <f>"63,6058"</f>
        <v>63,6058</v>
      </c>
      <c r="M6" s="7" t="s">
        <v>28</v>
      </c>
    </row>
    <row r="8" spans="1:12" ht="15">
      <c r="A8" s="47" t="s">
        <v>60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12.75">
      <c r="A9" s="7" t="s">
        <v>215</v>
      </c>
      <c r="B9" s="7" t="s">
        <v>216</v>
      </c>
      <c r="C9" s="7" t="s">
        <v>217</v>
      </c>
      <c r="D9" s="7" t="str">
        <f>"0,9398"</f>
        <v>0,9398</v>
      </c>
      <c r="E9" s="7" t="s">
        <v>180</v>
      </c>
      <c r="F9" s="7" t="s">
        <v>19</v>
      </c>
      <c r="G9" s="9" t="s">
        <v>218</v>
      </c>
      <c r="H9" s="9" t="s">
        <v>219</v>
      </c>
      <c r="I9" s="8" t="s">
        <v>95</v>
      </c>
      <c r="J9" s="8"/>
      <c r="K9" s="7" t="str">
        <f>"47,5"</f>
        <v>47,5</v>
      </c>
      <c r="L9" s="9" t="str">
        <f>"44,6381"</f>
        <v>44,6381</v>
      </c>
      <c r="M9" s="7" t="s">
        <v>28</v>
      </c>
    </row>
    <row r="11" spans="1:12" ht="15">
      <c r="A11" s="47" t="s">
        <v>73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3" ht="12.75">
      <c r="A12" s="7" t="s">
        <v>221</v>
      </c>
      <c r="B12" s="7" t="s">
        <v>222</v>
      </c>
      <c r="C12" s="7" t="s">
        <v>223</v>
      </c>
      <c r="D12" s="7" t="str">
        <f>"0,8895"</f>
        <v>0,8895</v>
      </c>
      <c r="E12" s="7" t="s">
        <v>180</v>
      </c>
      <c r="F12" s="7" t="s">
        <v>19</v>
      </c>
      <c r="G12" s="9" t="s">
        <v>218</v>
      </c>
      <c r="H12" s="9" t="s">
        <v>219</v>
      </c>
      <c r="I12" s="8" t="s">
        <v>95</v>
      </c>
      <c r="J12" s="8"/>
      <c r="K12" s="7" t="str">
        <f>"47,5"</f>
        <v>47,5</v>
      </c>
      <c r="L12" s="9" t="str">
        <f>"42,2536"</f>
        <v>42,2536</v>
      </c>
      <c r="M12" s="7" t="s">
        <v>28</v>
      </c>
    </row>
    <row r="14" spans="1:12" ht="15">
      <c r="A14" s="47" t="s">
        <v>224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3" ht="12.75">
      <c r="A15" s="18" t="s">
        <v>226</v>
      </c>
      <c r="B15" s="18" t="s">
        <v>227</v>
      </c>
      <c r="C15" s="18" t="s">
        <v>228</v>
      </c>
      <c r="D15" s="18" t="str">
        <f>"0,7923"</f>
        <v>0,7923</v>
      </c>
      <c r="E15" s="18" t="s">
        <v>180</v>
      </c>
      <c r="F15" s="18" t="s">
        <v>229</v>
      </c>
      <c r="G15" s="19" t="s">
        <v>218</v>
      </c>
      <c r="H15" s="19" t="s">
        <v>219</v>
      </c>
      <c r="I15" s="20" t="s">
        <v>95</v>
      </c>
      <c r="J15" s="20"/>
      <c r="K15" s="18" t="str">
        <f>"47,5"</f>
        <v>47,5</v>
      </c>
      <c r="L15" s="19" t="str">
        <f>"37,6342"</f>
        <v>37,6342</v>
      </c>
      <c r="M15" s="18" t="s">
        <v>28</v>
      </c>
    </row>
    <row r="16" spans="1:13" ht="12.75">
      <c r="A16" s="21" t="s">
        <v>231</v>
      </c>
      <c r="B16" s="21" t="s">
        <v>232</v>
      </c>
      <c r="C16" s="21" t="s">
        <v>233</v>
      </c>
      <c r="D16" s="21" t="str">
        <f>"0,7882"</f>
        <v>0,7882</v>
      </c>
      <c r="E16" s="21" t="s">
        <v>180</v>
      </c>
      <c r="F16" s="21" t="s">
        <v>19</v>
      </c>
      <c r="G16" s="22" t="s">
        <v>234</v>
      </c>
      <c r="H16" s="22" t="s">
        <v>218</v>
      </c>
      <c r="I16" s="23" t="s">
        <v>219</v>
      </c>
      <c r="J16" s="23"/>
      <c r="K16" s="21" t="str">
        <f>"45,0"</f>
        <v>45,0</v>
      </c>
      <c r="L16" s="22" t="str">
        <f>"35,4690"</f>
        <v>35,4690</v>
      </c>
      <c r="M16" s="21" t="s">
        <v>28</v>
      </c>
    </row>
    <row r="18" spans="1:12" ht="15">
      <c r="A18" s="47" t="s">
        <v>89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3" ht="12.75">
      <c r="A19" s="7" t="s">
        <v>236</v>
      </c>
      <c r="B19" s="7" t="s">
        <v>237</v>
      </c>
      <c r="C19" s="7" t="s">
        <v>238</v>
      </c>
      <c r="D19" s="7" t="str">
        <f>"0,7460"</f>
        <v>0,7460</v>
      </c>
      <c r="E19" s="7" t="s">
        <v>180</v>
      </c>
      <c r="F19" s="7" t="s">
        <v>19</v>
      </c>
      <c r="G19" s="9" t="s">
        <v>65</v>
      </c>
      <c r="H19" s="9" t="s">
        <v>98</v>
      </c>
      <c r="I19" s="8"/>
      <c r="J19" s="8"/>
      <c r="K19" s="7" t="str">
        <f>"107,5"</f>
        <v>107,5</v>
      </c>
      <c r="L19" s="9" t="str">
        <f>"80,1950"</f>
        <v>80,1950</v>
      </c>
      <c r="M19" s="7" t="s">
        <v>28</v>
      </c>
    </row>
    <row r="21" spans="1:12" ht="15">
      <c r="A21" s="47" t="s">
        <v>89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3" ht="12.75">
      <c r="A22" s="18" t="s">
        <v>240</v>
      </c>
      <c r="B22" s="18" t="s">
        <v>241</v>
      </c>
      <c r="C22" s="18" t="s">
        <v>242</v>
      </c>
      <c r="D22" s="18" t="str">
        <f>"0,6906"</f>
        <v>0,6906</v>
      </c>
      <c r="E22" s="18" t="s">
        <v>18</v>
      </c>
      <c r="F22" s="18" t="s">
        <v>243</v>
      </c>
      <c r="G22" s="19" t="s">
        <v>72</v>
      </c>
      <c r="H22" s="19" t="s">
        <v>20</v>
      </c>
      <c r="I22" s="20" t="s">
        <v>244</v>
      </c>
      <c r="J22" s="20"/>
      <c r="K22" s="18" t="str">
        <f>"130,0"</f>
        <v>130,0</v>
      </c>
      <c r="L22" s="19" t="str">
        <f>"89,7780"</f>
        <v>89,7780</v>
      </c>
      <c r="M22" s="18" t="s">
        <v>28</v>
      </c>
    </row>
    <row r="23" spans="1:13" ht="12.75">
      <c r="A23" s="24" t="s">
        <v>246</v>
      </c>
      <c r="B23" s="24" t="s">
        <v>247</v>
      </c>
      <c r="C23" s="24" t="s">
        <v>248</v>
      </c>
      <c r="D23" s="24" t="str">
        <f>"0,6923"</f>
        <v>0,6923</v>
      </c>
      <c r="E23" s="24" t="s">
        <v>18</v>
      </c>
      <c r="F23" s="24" t="s">
        <v>19</v>
      </c>
      <c r="G23" s="26" t="s">
        <v>86</v>
      </c>
      <c r="H23" s="26" t="s">
        <v>78</v>
      </c>
      <c r="I23" s="25" t="s">
        <v>249</v>
      </c>
      <c r="J23" s="25"/>
      <c r="K23" s="24" t="str">
        <f>"120,0"</f>
        <v>120,0</v>
      </c>
      <c r="L23" s="26" t="str">
        <f>"83,0760"</f>
        <v>83,0760</v>
      </c>
      <c r="M23" s="24" t="s">
        <v>28</v>
      </c>
    </row>
    <row r="24" spans="1:13" ht="12.75">
      <c r="A24" s="24" t="s">
        <v>251</v>
      </c>
      <c r="B24" s="24" t="s">
        <v>252</v>
      </c>
      <c r="C24" s="24" t="s">
        <v>253</v>
      </c>
      <c r="D24" s="24" t="str">
        <f>"0,6767"</f>
        <v>0,6767</v>
      </c>
      <c r="E24" s="24" t="s">
        <v>180</v>
      </c>
      <c r="F24" s="24" t="s">
        <v>19</v>
      </c>
      <c r="G24" s="25" t="s">
        <v>67</v>
      </c>
      <c r="H24" s="25" t="s">
        <v>67</v>
      </c>
      <c r="I24" s="25" t="s">
        <v>67</v>
      </c>
      <c r="J24" s="25"/>
      <c r="K24" s="24" t="str">
        <f>"0.00"</f>
        <v>0.00</v>
      </c>
      <c r="L24" s="26" t="str">
        <f>"0,0000"</f>
        <v>0,0000</v>
      </c>
      <c r="M24" s="24" t="s">
        <v>28</v>
      </c>
    </row>
    <row r="25" spans="1:13" ht="12.75">
      <c r="A25" s="21" t="s">
        <v>255</v>
      </c>
      <c r="B25" s="21" t="s">
        <v>256</v>
      </c>
      <c r="C25" s="21" t="s">
        <v>257</v>
      </c>
      <c r="D25" s="21" t="str">
        <f>"0,6805"</f>
        <v>0,6805</v>
      </c>
      <c r="E25" s="21" t="s">
        <v>258</v>
      </c>
      <c r="F25" s="21" t="s">
        <v>19</v>
      </c>
      <c r="G25" s="23" t="s">
        <v>259</v>
      </c>
      <c r="H25" s="22" t="s">
        <v>259</v>
      </c>
      <c r="I25" s="23" t="s">
        <v>20</v>
      </c>
      <c r="J25" s="23"/>
      <c r="K25" s="21" t="str">
        <f>"127,5"</f>
        <v>127,5</v>
      </c>
      <c r="L25" s="22" t="str">
        <f>"101,7739"</f>
        <v>101,7739</v>
      </c>
      <c r="M25" s="21" t="s">
        <v>28</v>
      </c>
    </row>
    <row r="27" spans="1:12" ht="15">
      <c r="A27" s="47" t="s">
        <v>260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3" ht="12.75">
      <c r="A28" s="18" t="s">
        <v>262</v>
      </c>
      <c r="B28" s="18" t="s">
        <v>263</v>
      </c>
      <c r="C28" s="18" t="s">
        <v>264</v>
      </c>
      <c r="D28" s="18" t="str">
        <f>"0,6193"</f>
        <v>0,6193</v>
      </c>
      <c r="E28" s="18" t="s">
        <v>18</v>
      </c>
      <c r="F28" s="18" t="s">
        <v>265</v>
      </c>
      <c r="G28" s="19" t="s">
        <v>244</v>
      </c>
      <c r="H28" s="19" t="s">
        <v>24</v>
      </c>
      <c r="I28" s="19" t="s">
        <v>266</v>
      </c>
      <c r="J28" s="20"/>
      <c r="K28" s="18" t="str">
        <f>"147,5"</f>
        <v>147,5</v>
      </c>
      <c r="L28" s="19" t="str">
        <f>"91,6208"</f>
        <v>91,6208</v>
      </c>
      <c r="M28" s="18" t="s">
        <v>28</v>
      </c>
    </row>
    <row r="29" spans="1:13" ht="12.75">
      <c r="A29" s="21" t="s">
        <v>268</v>
      </c>
      <c r="B29" s="21" t="s">
        <v>269</v>
      </c>
      <c r="C29" s="21" t="s">
        <v>270</v>
      </c>
      <c r="D29" s="21" t="str">
        <f>"0,6335"</f>
        <v>0,6335</v>
      </c>
      <c r="E29" s="21" t="s">
        <v>160</v>
      </c>
      <c r="F29" s="21" t="s">
        <v>161</v>
      </c>
      <c r="G29" s="22" t="s">
        <v>94</v>
      </c>
      <c r="H29" s="23"/>
      <c r="I29" s="23"/>
      <c r="J29" s="23"/>
      <c r="K29" s="21" t="str">
        <f>"90,0"</f>
        <v>90,0</v>
      </c>
      <c r="L29" s="22" t="str">
        <f>"84,3822"</f>
        <v>84,3822</v>
      </c>
      <c r="M29" s="21" t="s">
        <v>28</v>
      </c>
    </row>
    <row r="31" spans="1:12" ht="15">
      <c r="A31" s="47" t="s">
        <v>13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3" ht="12.75">
      <c r="A32" s="7" t="s">
        <v>157</v>
      </c>
      <c r="B32" s="7" t="s">
        <v>158</v>
      </c>
      <c r="C32" s="7" t="s">
        <v>159</v>
      </c>
      <c r="D32" s="7" t="str">
        <f>"0,5897"</f>
        <v>0,5897</v>
      </c>
      <c r="E32" s="7" t="s">
        <v>160</v>
      </c>
      <c r="F32" s="7" t="s">
        <v>161</v>
      </c>
      <c r="G32" s="9" t="s">
        <v>71</v>
      </c>
      <c r="H32" s="8" t="s">
        <v>72</v>
      </c>
      <c r="I32" s="9" t="s">
        <v>72</v>
      </c>
      <c r="J32" s="8"/>
      <c r="K32" s="7" t="str">
        <f>"125,0"</f>
        <v>125,0</v>
      </c>
      <c r="L32" s="9" t="str">
        <f>"141,5280"</f>
        <v>141,5280</v>
      </c>
      <c r="M32" s="7" t="s">
        <v>28</v>
      </c>
    </row>
    <row r="34" spans="1:12" ht="15">
      <c r="A34" s="47" t="s">
        <v>175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3" ht="12.75">
      <c r="A35" s="18" t="s">
        <v>272</v>
      </c>
      <c r="B35" s="18" t="s">
        <v>273</v>
      </c>
      <c r="C35" s="18" t="s">
        <v>274</v>
      </c>
      <c r="D35" s="18" t="str">
        <f>"0,5435"</f>
        <v>0,5435</v>
      </c>
      <c r="E35" s="18" t="s">
        <v>18</v>
      </c>
      <c r="F35" s="18" t="s">
        <v>275</v>
      </c>
      <c r="G35" s="19" t="s">
        <v>106</v>
      </c>
      <c r="H35" s="19" t="s">
        <v>276</v>
      </c>
      <c r="I35" s="20" t="s">
        <v>181</v>
      </c>
      <c r="J35" s="20"/>
      <c r="K35" s="18" t="str">
        <f>"205,0"</f>
        <v>205,0</v>
      </c>
      <c r="L35" s="19" t="str">
        <f>"111,4175"</f>
        <v>111,4175</v>
      </c>
      <c r="M35" s="18" t="s">
        <v>28</v>
      </c>
    </row>
    <row r="36" spans="1:13" ht="12.75">
      <c r="A36" s="24" t="s">
        <v>278</v>
      </c>
      <c r="B36" s="24" t="s">
        <v>279</v>
      </c>
      <c r="C36" s="24" t="s">
        <v>280</v>
      </c>
      <c r="D36" s="24" t="str">
        <f>"0,5411"</f>
        <v>0,5411</v>
      </c>
      <c r="E36" s="24" t="s">
        <v>180</v>
      </c>
      <c r="F36" s="24" t="s">
        <v>19</v>
      </c>
      <c r="G36" s="25" t="s">
        <v>25</v>
      </c>
      <c r="H36" s="26" t="s">
        <v>124</v>
      </c>
      <c r="I36" s="25" t="s">
        <v>281</v>
      </c>
      <c r="J36" s="25"/>
      <c r="K36" s="24" t="str">
        <f>"170,0"</f>
        <v>170,0</v>
      </c>
      <c r="L36" s="26" t="str">
        <f>"91,9785"</f>
        <v>91,9785</v>
      </c>
      <c r="M36" s="24" t="s">
        <v>28</v>
      </c>
    </row>
    <row r="37" spans="1:13" ht="12.75">
      <c r="A37" s="21" t="s">
        <v>283</v>
      </c>
      <c r="B37" s="21" t="s">
        <v>284</v>
      </c>
      <c r="C37" s="21" t="s">
        <v>285</v>
      </c>
      <c r="D37" s="21" t="str">
        <f>"0,5368"</f>
        <v>0,5368</v>
      </c>
      <c r="E37" s="21" t="s">
        <v>180</v>
      </c>
      <c r="F37" s="21" t="s">
        <v>19</v>
      </c>
      <c r="G37" s="22" t="s">
        <v>25</v>
      </c>
      <c r="H37" s="22" t="s">
        <v>286</v>
      </c>
      <c r="I37" s="23" t="s">
        <v>287</v>
      </c>
      <c r="J37" s="23"/>
      <c r="K37" s="21" t="str">
        <f>"167,5"</f>
        <v>167,5</v>
      </c>
      <c r="L37" s="22" t="str">
        <f>"90,7232"</f>
        <v>90,7232</v>
      </c>
      <c r="M37" s="21" t="s">
        <v>28</v>
      </c>
    </row>
    <row r="39" spans="1:12" ht="15">
      <c r="A39" s="47" t="s">
        <v>162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3" ht="12.75">
      <c r="A40" s="7" t="s">
        <v>164</v>
      </c>
      <c r="B40" s="7" t="s">
        <v>165</v>
      </c>
      <c r="C40" s="7" t="s">
        <v>166</v>
      </c>
      <c r="D40" s="7" t="str">
        <f>"0,5318"</f>
        <v>0,5318</v>
      </c>
      <c r="E40" s="7" t="s">
        <v>160</v>
      </c>
      <c r="F40" s="7" t="s">
        <v>167</v>
      </c>
      <c r="G40" s="9" t="s">
        <v>124</v>
      </c>
      <c r="H40" s="9" t="s">
        <v>288</v>
      </c>
      <c r="I40" s="9" t="s">
        <v>281</v>
      </c>
      <c r="J40" s="8"/>
      <c r="K40" s="7" t="str">
        <f>"180,0"</f>
        <v>180,0</v>
      </c>
      <c r="L40" s="9" t="str">
        <f>"95,7240"</f>
        <v>95,7240</v>
      </c>
      <c r="M40" s="7" t="s">
        <v>28</v>
      </c>
    </row>
    <row r="42" spans="5:6" ht="15">
      <c r="E42" s="10" t="s">
        <v>29</v>
      </c>
      <c r="F42" s="4" t="s">
        <v>559</v>
      </c>
    </row>
    <row r="43" spans="5:6" ht="15">
      <c r="E43" s="10" t="s">
        <v>30</v>
      </c>
      <c r="F43" s="4" t="s">
        <v>542</v>
      </c>
    </row>
    <row r="44" spans="5:6" ht="15">
      <c r="E44" s="10" t="s">
        <v>31</v>
      </c>
      <c r="F44" s="4" t="s">
        <v>543</v>
      </c>
    </row>
    <row r="45" spans="5:6" ht="15">
      <c r="E45" s="10" t="s">
        <v>32</v>
      </c>
      <c r="F45" s="4" t="s">
        <v>541</v>
      </c>
    </row>
    <row r="46" spans="5:6" ht="15">
      <c r="E46" s="10" t="s">
        <v>32</v>
      </c>
      <c r="F46" s="4" t="s">
        <v>546</v>
      </c>
    </row>
    <row r="47" spans="5:6" ht="15">
      <c r="E47" s="10" t="s">
        <v>33</v>
      </c>
      <c r="F47" s="4" t="s">
        <v>542</v>
      </c>
    </row>
    <row r="48" ht="15">
      <c r="E48" s="10"/>
    </row>
    <row r="50" spans="1:2" ht="18">
      <c r="A50" s="11" t="s">
        <v>34</v>
      </c>
      <c r="B50" s="11"/>
    </row>
    <row r="51" spans="1:2" ht="15">
      <c r="A51" s="12" t="s">
        <v>113</v>
      </c>
      <c r="B51" s="12"/>
    </row>
    <row r="52" spans="1:2" ht="14.25">
      <c r="A52" s="14"/>
      <c r="B52" s="15" t="s">
        <v>114</v>
      </c>
    </row>
    <row r="53" spans="1:5" ht="15">
      <c r="A53" s="16" t="s">
        <v>37</v>
      </c>
      <c r="B53" s="16" t="s">
        <v>38</v>
      </c>
      <c r="C53" s="16" t="s">
        <v>39</v>
      </c>
      <c r="D53" s="16" t="s">
        <v>40</v>
      </c>
      <c r="E53" s="16" t="s">
        <v>41</v>
      </c>
    </row>
    <row r="54" spans="1:5" ht="12.75">
      <c r="A54" s="13" t="s">
        <v>235</v>
      </c>
      <c r="B54" s="4" t="s">
        <v>114</v>
      </c>
      <c r="C54" s="4" t="s">
        <v>126</v>
      </c>
      <c r="D54" s="4" t="s">
        <v>98</v>
      </c>
      <c r="E54" s="17" t="s">
        <v>289</v>
      </c>
    </row>
    <row r="55" spans="1:5" ht="12.75">
      <c r="A55" s="13" t="s">
        <v>210</v>
      </c>
      <c r="B55" s="4" t="s">
        <v>114</v>
      </c>
      <c r="C55" s="4" t="s">
        <v>290</v>
      </c>
      <c r="D55" s="4" t="s">
        <v>79</v>
      </c>
      <c r="E55" s="17" t="s">
        <v>291</v>
      </c>
    </row>
    <row r="56" spans="1:5" ht="12.75">
      <c r="A56" s="13" t="s">
        <v>214</v>
      </c>
      <c r="B56" s="4" t="s">
        <v>114</v>
      </c>
      <c r="C56" s="4" t="s">
        <v>115</v>
      </c>
      <c r="D56" s="4" t="s">
        <v>219</v>
      </c>
      <c r="E56" s="17" t="s">
        <v>292</v>
      </c>
    </row>
    <row r="57" spans="1:5" ht="12.75">
      <c r="A57" s="13" t="s">
        <v>220</v>
      </c>
      <c r="B57" s="4" t="s">
        <v>114</v>
      </c>
      <c r="C57" s="4" t="s">
        <v>118</v>
      </c>
      <c r="D57" s="4" t="s">
        <v>219</v>
      </c>
      <c r="E57" s="17" t="s">
        <v>293</v>
      </c>
    </row>
    <row r="58" spans="1:5" ht="12.75">
      <c r="A58" s="13" t="s">
        <v>225</v>
      </c>
      <c r="B58" s="4" t="s">
        <v>114</v>
      </c>
      <c r="C58" s="4" t="s">
        <v>294</v>
      </c>
      <c r="D58" s="4" t="s">
        <v>219</v>
      </c>
      <c r="E58" s="17" t="s">
        <v>295</v>
      </c>
    </row>
    <row r="59" spans="1:5" ht="12.75">
      <c r="A59" s="13" t="s">
        <v>230</v>
      </c>
      <c r="B59" s="4" t="s">
        <v>114</v>
      </c>
      <c r="C59" s="4" t="s">
        <v>294</v>
      </c>
      <c r="D59" s="4" t="s">
        <v>218</v>
      </c>
      <c r="E59" s="17" t="s">
        <v>296</v>
      </c>
    </row>
    <row r="62" spans="1:2" ht="15">
      <c r="A62" s="12" t="s">
        <v>35</v>
      </c>
      <c r="B62" s="12"/>
    </row>
    <row r="63" spans="1:2" ht="14.25">
      <c r="A63" s="14"/>
      <c r="B63" s="15" t="s">
        <v>114</v>
      </c>
    </row>
    <row r="64" spans="1:5" ht="15">
      <c r="A64" s="16" t="s">
        <v>37</v>
      </c>
      <c r="B64" s="16" t="s">
        <v>38</v>
      </c>
      <c r="C64" s="16" t="s">
        <v>39</v>
      </c>
      <c r="D64" s="16" t="s">
        <v>40</v>
      </c>
      <c r="E64" s="16" t="s">
        <v>41</v>
      </c>
    </row>
    <row r="65" spans="1:5" ht="12.75">
      <c r="A65" s="13" t="s">
        <v>271</v>
      </c>
      <c r="B65" s="4" t="s">
        <v>114</v>
      </c>
      <c r="C65" s="4" t="s">
        <v>191</v>
      </c>
      <c r="D65" s="4" t="s">
        <v>276</v>
      </c>
      <c r="E65" s="17" t="s">
        <v>297</v>
      </c>
    </row>
    <row r="66" spans="1:5" ht="12.75">
      <c r="A66" s="13" t="s">
        <v>163</v>
      </c>
      <c r="B66" s="4" t="s">
        <v>114</v>
      </c>
      <c r="C66" s="4" t="s">
        <v>168</v>
      </c>
      <c r="D66" s="4" t="s">
        <v>281</v>
      </c>
      <c r="E66" s="17" t="s">
        <v>298</v>
      </c>
    </row>
    <row r="67" spans="1:5" ht="12.75">
      <c r="A67" s="13" t="s">
        <v>277</v>
      </c>
      <c r="B67" s="4" t="s">
        <v>114</v>
      </c>
      <c r="C67" s="4" t="s">
        <v>191</v>
      </c>
      <c r="D67" s="4" t="s">
        <v>124</v>
      </c>
      <c r="E67" s="17" t="s">
        <v>299</v>
      </c>
    </row>
    <row r="68" spans="1:5" ht="12.75">
      <c r="A68" s="13" t="s">
        <v>239</v>
      </c>
      <c r="B68" s="4" t="s">
        <v>114</v>
      </c>
      <c r="C68" s="4" t="s">
        <v>126</v>
      </c>
      <c r="D68" s="4" t="s">
        <v>20</v>
      </c>
      <c r="E68" s="17" t="s">
        <v>300</v>
      </c>
    </row>
    <row r="69" spans="1:5" ht="12.75">
      <c r="A69" s="13" t="s">
        <v>245</v>
      </c>
      <c r="B69" s="4" t="s">
        <v>114</v>
      </c>
      <c r="C69" s="4" t="s">
        <v>126</v>
      </c>
      <c r="D69" s="4" t="s">
        <v>78</v>
      </c>
      <c r="E69" s="17" t="s">
        <v>301</v>
      </c>
    </row>
    <row r="71" spans="1:2" ht="14.25">
      <c r="A71" s="14"/>
      <c r="B71" s="15" t="s">
        <v>36</v>
      </c>
    </row>
    <row r="72" spans="1:5" ht="15">
      <c r="A72" s="16" t="s">
        <v>37</v>
      </c>
      <c r="B72" s="16" t="s">
        <v>38</v>
      </c>
      <c r="C72" s="16" t="s">
        <v>39</v>
      </c>
      <c r="D72" s="16" t="s">
        <v>40</v>
      </c>
      <c r="E72" s="16" t="s">
        <v>41</v>
      </c>
    </row>
    <row r="73" spans="1:5" ht="12.75">
      <c r="A73" s="13" t="s">
        <v>156</v>
      </c>
      <c r="B73" s="4" t="s">
        <v>170</v>
      </c>
      <c r="C73" s="4" t="s">
        <v>43</v>
      </c>
      <c r="D73" s="4" t="s">
        <v>72</v>
      </c>
      <c r="E73" s="17" t="s">
        <v>302</v>
      </c>
    </row>
    <row r="74" spans="1:5" ht="12.75">
      <c r="A74" s="13" t="s">
        <v>254</v>
      </c>
      <c r="B74" s="4" t="s">
        <v>194</v>
      </c>
      <c r="C74" s="4" t="s">
        <v>126</v>
      </c>
      <c r="D74" s="4" t="s">
        <v>259</v>
      </c>
      <c r="E74" s="17" t="s">
        <v>303</v>
      </c>
    </row>
    <row r="75" spans="1:5" ht="12.75">
      <c r="A75" s="13" t="s">
        <v>261</v>
      </c>
      <c r="B75" s="4" t="s">
        <v>304</v>
      </c>
      <c r="C75" s="4" t="s">
        <v>305</v>
      </c>
      <c r="D75" s="4" t="s">
        <v>266</v>
      </c>
      <c r="E75" s="17" t="s">
        <v>306</v>
      </c>
    </row>
    <row r="76" spans="1:5" ht="12.75">
      <c r="A76" s="13" t="s">
        <v>282</v>
      </c>
      <c r="B76" s="4" t="s">
        <v>304</v>
      </c>
      <c r="C76" s="4" t="s">
        <v>191</v>
      </c>
      <c r="D76" s="4" t="s">
        <v>286</v>
      </c>
      <c r="E76" s="17" t="s">
        <v>307</v>
      </c>
    </row>
    <row r="77" spans="1:5" ht="12.75">
      <c r="A77" s="13" t="s">
        <v>267</v>
      </c>
      <c r="B77" s="4" t="s">
        <v>308</v>
      </c>
      <c r="C77" s="4" t="s">
        <v>305</v>
      </c>
      <c r="D77" s="4" t="s">
        <v>94</v>
      </c>
      <c r="E77" s="17" t="s">
        <v>309</v>
      </c>
    </row>
    <row r="82" spans="1:2" ht="18">
      <c r="A82" s="11" t="s">
        <v>133</v>
      </c>
      <c r="B82" s="11"/>
    </row>
    <row r="83" spans="1:3" ht="15">
      <c r="A83" s="16" t="s">
        <v>134</v>
      </c>
      <c r="B83" s="16" t="s">
        <v>135</v>
      </c>
      <c r="C83" s="16" t="s">
        <v>136</v>
      </c>
    </row>
    <row r="84" spans="1:3" ht="27" customHeight="1">
      <c r="A84" s="4" t="s">
        <v>180</v>
      </c>
      <c r="B84" s="4" t="s">
        <v>310</v>
      </c>
      <c r="C84" s="4" t="s">
        <v>311</v>
      </c>
    </row>
    <row r="85" spans="1:3" ht="12.75">
      <c r="A85" s="4" t="s">
        <v>160</v>
      </c>
      <c r="B85" s="4" t="s">
        <v>196</v>
      </c>
      <c r="C85" s="4" t="s">
        <v>312</v>
      </c>
    </row>
    <row r="86" spans="1:3" ht="23.25" customHeight="1">
      <c r="A86" s="4" t="s">
        <v>258</v>
      </c>
      <c r="B86" s="4" t="s">
        <v>198</v>
      </c>
      <c r="C86" s="4" t="s">
        <v>313</v>
      </c>
    </row>
  </sheetData>
  <sheetProtection/>
  <mergeCells count="21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39:L39"/>
    <mergeCell ref="A14:L14"/>
    <mergeCell ref="A18:L18"/>
    <mergeCell ref="A21:L21"/>
    <mergeCell ref="A27:L27"/>
    <mergeCell ref="A31:L31"/>
    <mergeCell ref="A34:L34"/>
  </mergeCells>
  <printOptions/>
  <pageMargins left="0.7" right="0.7" top="0.75" bottom="0.75" header="0.3" footer="0.3"/>
  <pageSetup orientation="portrait" paperSize="9" scale="4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26.25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1.25390625" style="4" bestFit="1" customWidth="1"/>
    <col min="7" max="9" width="5.625" style="3" bestFit="1" customWidth="1"/>
    <col min="10" max="10" width="9.125" style="3" customWidth="1"/>
    <col min="11" max="11" width="11.875" style="4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8" t="s">
        <v>567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6</v>
      </c>
      <c r="C3" s="46" t="s">
        <v>7</v>
      </c>
      <c r="D3" s="32" t="s">
        <v>9</v>
      </c>
      <c r="E3" s="32" t="s">
        <v>4</v>
      </c>
      <c r="F3" s="32" t="s">
        <v>8</v>
      </c>
      <c r="G3" s="32" t="s">
        <v>11</v>
      </c>
      <c r="H3" s="32"/>
      <c r="I3" s="32"/>
      <c r="J3" s="32"/>
      <c r="K3" s="32" t="s">
        <v>174</v>
      </c>
      <c r="L3" s="32" t="s">
        <v>3</v>
      </c>
      <c r="M3" s="34" t="s">
        <v>2</v>
      </c>
    </row>
    <row r="4" spans="1:13" s="1" customFormat="1" ht="36" customHeight="1" thickBot="1">
      <c r="A4" s="45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5</v>
      </c>
      <c r="K4" s="33"/>
      <c r="L4" s="33"/>
      <c r="M4" s="35"/>
    </row>
    <row r="5" spans="1:12" ht="15">
      <c r="A5" s="36" t="s">
        <v>13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7" t="s">
        <v>201</v>
      </c>
      <c r="B6" s="7" t="s">
        <v>202</v>
      </c>
      <c r="C6" s="7" t="s">
        <v>203</v>
      </c>
      <c r="D6" s="7" t="str">
        <f>"0,5881"</f>
        <v>0,5881</v>
      </c>
      <c r="E6" s="7" t="s">
        <v>18</v>
      </c>
      <c r="F6" s="7" t="s">
        <v>204</v>
      </c>
      <c r="G6" s="9" t="s">
        <v>205</v>
      </c>
      <c r="H6" s="9" t="s">
        <v>188</v>
      </c>
      <c r="I6" s="8" t="s">
        <v>206</v>
      </c>
      <c r="J6" s="8"/>
      <c r="K6" s="7" t="str">
        <f>"155,0"</f>
        <v>155,0</v>
      </c>
      <c r="L6" s="9" t="str">
        <f>"164,9915"</f>
        <v>164,9915</v>
      </c>
      <c r="M6" s="7" t="s">
        <v>28</v>
      </c>
    </row>
    <row r="8" spans="5:6" ht="15">
      <c r="E8" s="10" t="s">
        <v>29</v>
      </c>
      <c r="F8" s="4" t="s">
        <v>541</v>
      </c>
    </row>
    <row r="9" spans="5:6" ht="15">
      <c r="E9" s="10" t="s">
        <v>30</v>
      </c>
      <c r="F9" s="4" t="s">
        <v>542</v>
      </c>
    </row>
    <row r="10" spans="5:6" ht="15">
      <c r="E10" s="10" t="s">
        <v>31</v>
      </c>
      <c r="F10" s="4" t="s">
        <v>543</v>
      </c>
    </row>
    <row r="11" spans="5:6" ht="15">
      <c r="E11" s="10" t="s">
        <v>32</v>
      </c>
      <c r="F11" s="4" t="s">
        <v>544</v>
      </c>
    </row>
    <row r="12" spans="5:6" ht="15">
      <c r="E12" s="10" t="s">
        <v>32</v>
      </c>
      <c r="F12" s="4" t="s">
        <v>545</v>
      </c>
    </row>
    <row r="13" spans="5:6" ht="15">
      <c r="E13" s="10" t="s">
        <v>33</v>
      </c>
      <c r="F13" s="4" t="s">
        <v>542</v>
      </c>
    </row>
    <row r="14" ht="15">
      <c r="E14" s="10"/>
    </row>
    <row r="16" spans="1:2" ht="18">
      <c r="A16" s="11" t="s">
        <v>34</v>
      </c>
      <c r="B16" s="11"/>
    </row>
    <row r="17" spans="1:2" ht="15">
      <c r="A17" s="12" t="s">
        <v>35</v>
      </c>
      <c r="B17" s="12"/>
    </row>
    <row r="18" spans="1:2" ht="14.25">
      <c r="A18" s="14"/>
      <c r="B18" s="15" t="s">
        <v>36</v>
      </c>
    </row>
    <row r="19" spans="1:5" ht="15">
      <c r="A19" s="16" t="s">
        <v>37</v>
      </c>
      <c r="B19" s="16" t="s">
        <v>38</v>
      </c>
      <c r="C19" s="16" t="s">
        <v>39</v>
      </c>
      <c r="D19" s="16" t="s">
        <v>40</v>
      </c>
      <c r="E19" s="16" t="s">
        <v>41</v>
      </c>
    </row>
    <row r="20" spans="1:5" ht="12.75">
      <c r="A20" s="13" t="s">
        <v>200</v>
      </c>
      <c r="B20" s="4" t="s">
        <v>207</v>
      </c>
      <c r="C20" s="4" t="s">
        <v>43</v>
      </c>
      <c r="D20" s="4" t="s">
        <v>188</v>
      </c>
      <c r="E20" s="17" t="s">
        <v>208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 scale="4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3">
      <selection activeCell="H31" sqref="H31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5.25390625" style="4" customWidth="1"/>
    <col min="4" max="4" width="9.25390625" style="4" bestFit="1" customWidth="1"/>
    <col min="5" max="5" width="22.75390625" style="4" bestFit="1" customWidth="1"/>
    <col min="6" max="6" width="29.00390625" style="4" bestFit="1" customWidth="1"/>
    <col min="7" max="10" width="5.62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8" t="s">
        <v>568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6</v>
      </c>
      <c r="C3" s="46" t="s">
        <v>7</v>
      </c>
      <c r="D3" s="32" t="s">
        <v>9</v>
      </c>
      <c r="E3" s="32" t="s">
        <v>4</v>
      </c>
      <c r="F3" s="32" t="s">
        <v>8</v>
      </c>
      <c r="G3" s="32" t="s">
        <v>11</v>
      </c>
      <c r="H3" s="32"/>
      <c r="I3" s="32"/>
      <c r="J3" s="32"/>
      <c r="K3" s="32" t="s">
        <v>174</v>
      </c>
      <c r="L3" s="32" t="s">
        <v>3</v>
      </c>
      <c r="M3" s="34" t="s">
        <v>2</v>
      </c>
    </row>
    <row r="4" spans="1:13" s="1" customFormat="1" ht="21" customHeight="1" thickBot="1">
      <c r="A4" s="45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5</v>
      </c>
      <c r="K4" s="33"/>
      <c r="L4" s="33"/>
      <c r="M4" s="35"/>
    </row>
    <row r="5" spans="1:12" ht="15">
      <c r="A5" s="36" t="s">
        <v>13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7" t="s">
        <v>157</v>
      </c>
      <c r="B6" s="7" t="s">
        <v>158</v>
      </c>
      <c r="C6" s="7" t="s">
        <v>159</v>
      </c>
      <c r="D6" s="7" t="str">
        <f>"0,5897"</f>
        <v>0,5897</v>
      </c>
      <c r="E6" s="7" t="s">
        <v>160</v>
      </c>
      <c r="F6" s="7" t="s">
        <v>161</v>
      </c>
      <c r="G6" s="9" t="s">
        <v>71</v>
      </c>
      <c r="H6" s="9" t="s">
        <v>78</v>
      </c>
      <c r="I6" s="8" t="s">
        <v>20</v>
      </c>
      <c r="J6" s="8"/>
      <c r="K6" s="7" t="str">
        <f>"120,0"</f>
        <v>120,0</v>
      </c>
      <c r="L6" s="9" t="str">
        <f>"135,8669"</f>
        <v>135,8669</v>
      </c>
      <c r="M6" s="7" t="s">
        <v>28</v>
      </c>
    </row>
    <row r="8" spans="1:12" ht="15">
      <c r="A8" s="47" t="s">
        <v>175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12.75">
      <c r="A9" s="7" t="s">
        <v>177</v>
      </c>
      <c r="B9" s="7" t="s">
        <v>178</v>
      </c>
      <c r="C9" s="7" t="s">
        <v>179</v>
      </c>
      <c r="D9" s="7" t="str">
        <f>"0,5415"</f>
        <v>0,5415</v>
      </c>
      <c r="E9" s="7" t="s">
        <v>180</v>
      </c>
      <c r="F9" s="7" t="s">
        <v>19</v>
      </c>
      <c r="G9" s="9" t="s">
        <v>106</v>
      </c>
      <c r="H9" s="9" t="s">
        <v>181</v>
      </c>
      <c r="I9" s="9" t="s">
        <v>182</v>
      </c>
      <c r="J9" s="9" t="s">
        <v>183</v>
      </c>
      <c r="K9" s="7" t="str">
        <f>"212,5"</f>
        <v>212,5</v>
      </c>
      <c r="L9" s="9" t="str">
        <f>"115,0687"</f>
        <v>115,0687</v>
      </c>
      <c r="M9" s="7" t="s">
        <v>28</v>
      </c>
    </row>
    <row r="11" spans="1:12" ht="15">
      <c r="A11" s="47" t="s">
        <v>162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3" ht="12.75">
      <c r="A12" s="18" t="s">
        <v>185</v>
      </c>
      <c r="B12" s="18" t="s">
        <v>186</v>
      </c>
      <c r="C12" s="18" t="s">
        <v>187</v>
      </c>
      <c r="D12" s="18" t="str">
        <f>"0,5337"</f>
        <v>0,5337</v>
      </c>
      <c r="E12" s="18" t="s">
        <v>160</v>
      </c>
      <c r="F12" s="18" t="s">
        <v>167</v>
      </c>
      <c r="G12" s="19" t="s">
        <v>22</v>
      </c>
      <c r="H12" s="19" t="s">
        <v>188</v>
      </c>
      <c r="I12" s="19" t="s">
        <v>25</v>
      </c>
      <c r="J12" s="19" t="s">
        <v>189</v>
      </c>
      <c r="K12" s="18" t="str">
        <f>"160,0"</f>
        <v>160,0</v>
      </c>
      <c r="L12" s="19" t="str">
        <f>"85,3920"</f>
        <v>85,3920</v>
      </c>
      <c r="M12" s="18" t="s">
        <v>28</v>
      </c>
    </row>
    <row r="13" spans="1:13" ht="12.75">
      <c r="A13" s="21" t="s">
        <v>185</v>
      </c>
      <c r="B13" s="21" t="s">
        <v>190</v>
      </c>
      <c r="C13" s="21" t="s">
        <v>187</v>
      </c>
      <c r="D13" s="21" t="str">
        <f>"0,5337"</f>
        <v>0,5337</v>
      </c>
      <c r="E13" s="21" t="s">
        <v>160</v>
      </c>
      <c r="F13" s="21" t="s">
        <v>167</v>
      </c>
      <c r="G13" s="22" t="s">
        <v>22</v>
      </c>
      <c r="H13" s="22" t="s">
        <v>188</v>
      </c>
      <c r="I13" s="22" t="s">
        <v>25</v>
      </c>
      <c r="J13" s="22" t="s">
        <v>189</v>
      </c>
      <c r="K13" s="21" t="str">
        <f>"160,0"</f>
        <v>160,0</v>
      </c>
      <c r="L13" s="22" t="str">
        <f>"113,5714"</f>
        <v>113,5714</v>
      </c>
      <c r="M13" s="21" t="s">
        <v>28</v>
      </c>
    </row>
    <row r="15" spans="5:6" ht="15">
      <c r="E15" s="10" t="s">
        <v>29</v>
      </c>
      <c r="F15" s="4" t="s">
        <v>541</v>
      </c>
    </row>
    <row r="16" spans="5:6" ht="15">
      <c r="E16" s="10" t="s">
        <v>30</v>
      </c>
      <c r="F16" s="4" t="s">
        <v>542</v>
      </c>
    </row>
    <row r="17" spans="5:6" ht="15">
      <c r="E17" s="10" t="s">
        <v>31</v>
      </c>
      <c r="F17" s="4" t="s">
        <v>543</v>
      </c>
    </row>
    <row r="18" spans="5:6" ht="15">
      <c r="E18" s="10" t="s">
        <v>32</v>
      </c>
      <c r="F18" s="4" t="s">
        <v>544</v>
      </c>
    </row>
    <row r="19" spans="5:6" ht="15">
      <c r="E19" s="10" t="s">
        <v>32</v>
      </c>
      <c r="F19" s="4" t="s">
        <v>545</v>
      </c>
    </row>
    <row r="20" spans="5:6" ht="15">
      <c r="E20" s="10" t="s">
        <v>33</v>
      </c>
      <c r="F20" s="4" t="s">
        <v>542</v>
      </c>
    </row>
    <row r="21" ht="15">
      <c r="E21" s="10"/>
    </row>
    <row r="23" spans="1:2" ht="18">
      <c r="A23" s="11" t="s">
        <v>34</v>
      </c>
      <c r="B23" s="11"/>
    </row>
    <row r="24" spans="1:2" ht="15">
      <c r="A24" s="12" t="s">
        <v>35</v>
      </c>
      <c r="B24" s="12"/>
    </row>
    <row r="25" spans="1:2" ht="14.25">
      <c r="A25" s="14"/>
      <c r="B25" s="15" t="s">
        <v>114</v>
      </c>
    </row>
    <row r="26" spans="1:5" ht="15">
      <c r="A26" s="16" t="s">
        <v>37</v>
      </c>
      <c r="B26" s="16" t="s">
        <v>38</v>
      </c>
      <c r="C26" s="16" t="s">
        <v>39</v>
      </c>
      <c r="D26" s="16" t="s">
        <v>40</v>
      </c>
      <c r="E26" s="16" t="s">
        <v>41</v>
      </c>
    </row>
    <row r="27" spans="1:5" ht="12.75">
      <c r="A27" s="13" t="s">
        <v>176</v>
      </c>
      <c r="B27" s="4" t="s">
        <v>114</v>
      </c>
      <c r="C27" s="4" t="s">
        <v>191</v>
      </c>
      <c r="D27" s="4" t="s">
        <v>182</v>
      </c>
      <c r="E27" s="17" t="s">
        <v>192</v>
      </c>
    </row>
    <row r="28" spans="1:5" ht="12.75">
      <c r="A28" s="13" t="s">
        <v>184</v>
      </c>
      <c r="B28" s="4" t="s">
        <v>114</v>
      </c>
      <c r="C28" s="4" t="s">
        <v>168</v>
      </c>
      <c r="D28" s="4" t="s">
        <v>25</v>
      </c>
      <c r="E28" s="17" t="s">
        <v>193</v>
      </c>
    </row>
    <row r="30" spans="1:2" ht="14.25">
      <c r="A30" s="14"/>
      <c r="B30" s="15" t="s">
        <v>36</v>
      </c>
    </row>
    <row r="31" spans="1:5" ht="15">
      <c r="A31" s="16" t="s">
        <v>37</v>
      </c>
      <c r="B31" s="16" t="s">
        <v>38</v>
      </c>
      <c r="C31" s="16" t="s">
        <v>39</v>
      </c>
      <c r="D31" s="16" t="s">
        <v>40</v>
      </c>
      <c r="E31" s="16" t="s">
        <v>41</v>
      </c>
    </row>
    <row r="32" spans="1:5" ht="12.75">
      <c r="A32" s="13" t="s">
        <v>156</v>
      </c>
      <c r="B32" s="4" t="s">
        <v>170</v>
      </c>
      <c r="C32" s="4" t="s">
        <v>43</v>
      </c>
      <c r="D32" s="4" t="s">
        <v>78</v>
      </c>
      <c r="E32" s="17" t="s">
        <v>171</v>
      </c>
    </row>
    <row r="33" spans="1:5" ht="12.75">
      <c r="A33" s="13" t="s">
        <v>184</v>
      </c>
      <c r="B33" s="4" t="s">
        <v>194</v>
      </c>
      <c r="C33" s="4" t="s">
        <v>168</v>
      </c>
      <c r="D33" s="4" t="s">
        <v>25</v>
      </c>
      <c r="E33" s="17" t="s">
        <v>195</v>
      </c>
    </row>
    <row r="38" spans="1:2" ht="18">
      <c r="A38" s="11" t="s">
        <v>133</v>
      </c>
      <c r="B38" s="11"/>
    </row>
    <row r="39" spans="1:3" ht="15">
      <c r="A39" s="16" t="s">
        <v>134</v>
      </c>
      <c r="B39" s="16" t="s">
        <v>135</v>
      </c>
      <c r="C39" s="16" t="s">
        <v>136</v>
      </c>
    </row>
    <row r="40" spans="1:3" ht="12.75">
      <c r="A40" s="4" t="s">
        <v>160</v>
      </c>
      <c r="B40" s="4" t="s">
        <v>196</v>
      </c>
      <c r="C40" s="4" t="s">
        <v>197</v>
      </c>
    </row>
    <row r="41" spans="1:3" ht="12.75">
      <c r="A41" s="4" t="s">
        <v>180</v>
      </c>
      <c r="B41" s="4" t="s">
        <v>198</v>
      </c>
      <c r="C41" s="4" t="s">
        <v>199</v>
      </c>
    </row>
  </sheetData>
  <sheetProtection/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2.25390625" style="4" bestFit="1" customWidth="1"/>
    <col min="4" max="4" width="10.75390625" style="4" bestFit="1" customWidth="1"/>
    <col min="5" max="5" width="22.75390625" style="4" bestFit="1" customWidth="1"/>
    <col min="6" max="6" width="20.875" style="4" bestFit="1" customWidth="1"/>
    <col min="7" max="7" width="6.25390625" style="3" customWidth="1"/>
    <col min="8" max="8" width="10.75390625" style="29" customWidth="1"/>
    <col min="9" max="9" width="9.875" style="4" customWidth="1"/>
    <col min="10" max="10" width="8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38" t="s">
        <v>549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103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6</v>
      </c>
      <c r="C3" s="46" t="s">
        <v>7</v>
      </c>
      <c r="D3" s="32" t="s">
        <v>495</v>
      </c>
      <c r="E3" s="32" t="s">
        <v>4</v>
      </c>
      <c r="F3" s="32" t="s">
        <v>8</v>
      </c>
      <c r="G3" s="32" t="s">
        <v>474</v>
      </c>
      <c r="H3" s="32"/>
      <c r="I3" s="32" t="s">
        <v>477</v>
      </c>
      <c r="J3" s="32" t="s">
        <v>3</v>
      </c>
      <c r="K3" s="34" t="s">
        <v>2</v>
      </c>
    </row>
    <row r="4" spans="1:11" s="1" customFormat="1" ht="32.25" customHeight="1" thickBot="1">
      <c r="A4" s="45"/>
      <c r="B4" s="33"/>
      <c r="C4" s="33"/>
      <c r="D4" s="33"/>
      <c r="E4" s="33"/>
      <c r="F4" s="33"/>
      <c r="G4" s="5" t="s">
        <v>475</v>
      </c>
      <c r="H4" s="27" t="s">
        <v>476</v>
      </c>
      <c r="I4" s="33"/>
      <c r="J4" s="33"/>
      <c r="K4" s="35"/>
    </row>
    <row r="5" spans="1:10" ht="15">
      <c r="A5" s="36" t="s">
        <v>260</v>
      </c>
      <c r="B5" s="37"/>
      <c r="C5" s="37"/>
      <c r="D5" s="37"/>
      <c r="E5" s="37"/>
      <c r="F5" s="37"/>
      <c r="G5" s="37"/>
      <c r="H5" s="37"/>
      <c r="I5" s="37"/>
      <c r="J5" s="37"/>
    </row>
    <row r="6" spans="1:11" ht="12.75">
      <c r="A6" s="7" t="s">
        <v>268</v>
      </c>
      <c r="B6" s="7" t="s">
        <v>269</v>
      </c>
      <c r="C6" s="7" t="s">
        <v>270</v>
      </c>
      <c r="D6" s="7" t="str">
        <f>"0,7810"</f>
        <v>0,7810</v>
      </c>
      <c r="E6" s="7" t="s">
        <v>160</v>
      </c>
      <c r="F6" s="7" t="s">
        <v>161</v>
      </c>
      <c r="G6" s="9" t="s">
        <v>58</v>
      </c>
      <c r="H6" s="28" t="s">
        <v>496</v>
      </c>
      <c r="I6" s="7" t="str">
        <f>"880,0"</f>
        <v>880,0</v>
      </c>
      <c r="J6" s="9" t="str">
        <f>"687,2800"</f>
        <v>687,2800</v>
      </c>
      <c r="K6" s="7" t="s">
        <v>28</v>
      </c>
    </row>
    <row r="8" spans="5:6" ht="15">
      <c r="E8" s="10" t="s">
        <v>29</v>
      </c>
      <c r="F8" s="4" t="s">
        <v>541</v>
      </c>
    </row>
    <row r="9" spans="5:6" ht="15">
      <c r="E9" s="10" t="s">
        <v>30</v>
      </c>
      <c r="F9" s="4" t="s">
        <v>542</v>
      </c>
    </row>
    <row r="10" spans="5:6" ht="15">
      <c r="E10" s="10" t="s">
        <v>31</v>
      </c>
      <c r="F10" s="4" t="s">
        <v>543</v>
      </c>
    </row>
    <row r="11" spans="5:6" ht="15">
      <c r="E11" s="10" t="s">
        <v>32</v>
      </c>
      <c r="F11" s="4" t="s">
        <v>544</v>
      </c>
    </row>
    <row r="12" spans="5:6" ht="15">
      <c r="E12" s="10" t="s">
        <v>32</v>
      </c>
      <c r="F12" s="4" t="s">
        <v>545</v>
      </c>
    </row>
    <row r="13" spans="5:6" ht="15">
      <c r="E13" s="10" t="s">
        <v>33</v>
      </c>
      <c r="F13" s="4" t="s">
        <v>542</v>
      </c>
    </row>
    <row r="14" ht="15">
      <c r="E14" s="10"/>
    </row>
    <row r="16" spans="1:2" ht="18">
      <c r="A16" s="11" t="s">
        <v>34</v>
      </c>
      <c r="B16" s="11"/>
    </row>
    <row r="17" spans="1:2" ht="15">
      <c r="A17" s="12" t="s">
        <v>35</v>
      </c>
      <c r="B17" s="12"/>
    </row>
    <row r="18" spans="1:2" ht="14.25">
      <c r="A18" s="14"/>
      <c r="B18" s="15" t="s">
        <v>36</v>
      </c>
    </row>
    <row r="19" spans="1:5" ht="15">
      <c r="A19" s="16" t="s">
        <v>37</v>
      </c>
      <c r="B19" s="16" t="s">
        <v>38</v>
      </c>
      <c r="C19" s="16" t="s">
        <v>39</v>
      </c>
      <c r="D19" s="16" t="s">
        <v>40</v>
      </c>
      <c r="E19" s="16" t="s">
        <v>497</v>
      </c>
    </row>
    <row r="20" spans="1:5" ht="12.75">
      <c r="A20" s="13" t="s">
        <v>267</v>
      </c>
      <c r="B20" s="4" t="s">
        <v>308</v>
      </c>
      <c r="C20" s="4" t="s">
        <v>305</v>
      </c>
      <c r="D20" s="4" t="s">
        <v>498</v>
      </c>
      <c r="E20" s="17" t="s">
        <v>499</v>
      </c>
    </row>
    <row r="25" spans="1:2" ht="18">
      <c r="A25" s="11" t="s">
        <v>133</v>
      </c>
      <c r="B25" s="11"/>
    </row>
    <row r="26" spans="1:3" ht="15">
      <c r="A26" s="16" t="s">
        <v>134</v>
      </c>
      <c r="B26" s="16" t="s">
        <v>135</v>
      </c>
      <c r="C26" s="16" t="s">
        <v>136</v>
      </c>
    </row>
    <row r="27" spans="1:3" ht="12.75">
      <c r="A27" s="4" t="s">
        <v>160</v>
      </c>
      <c r="B27" s="4" t="s">
        <v>198</v>
      </c>
      <c r="C27" s="4" t="s">
        <v>481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 scale="5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2.25390625" style="4" customWidth="1"/>
    <col min="4" max="4" width="9.25390625" style="4" bestFit="1" customWidth="1"/>
    <col min="5" max="5" width="22.75390625" style="4" bestFit="1" customWidth="1"/>
    <col min="6" max="6" width="29.00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8" t="s">
        <v>569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6</v>
      </c>
      <c r="C3" s="46" t="s">
        <v>7</v>
      </c>
      <c r="D3" s="32" t="s">
        <v>9</v>
      </c>
      <c r="E3" s="32" t="s">
        <v>4</v>
      </c>
      <c r="F3" s="32" t="s">
        <v>8</v>
      </c>
      <c r="G3" s="32" t="s">
        <v>11</v>
      </c>
      <c r="H3" s="32"/>
      <c r="I3" s="32"/>
      <c r="J3" s="32"/>
      <c r="K3" s="32" t="s">
        <v>174</v>
      </c>
      <c r="L3" s="32" t="s">
        <v>3</v>
      </c>
      <c r="M3" s="34" t="s">
        <v>2</v>
      </c>
    </row>
    <row r="4" spans="1:13" s="1" customFormat="1" ht="33" customHeight="1" thickBot="1">
      <c r="A4" s="45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5</v>
      </c>
      <c r="K4" s="33"/>
      <c r="L4" s="33"/>
      <c r="M4" s="35"/>
    </row>
    <row r="5" spans="1:12" ht="15">
      <c r="A5" s="36" t="s">
        <v>13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ht="12.75">
      <c r="A6" s="7" t="s">
        <v>157</v>
      </c>
      <c r="B6" s="7" t="s">
        <v>158</v>
      </c>
      <c r="C6" s="7" t="s">
        <v>159</v>
      </c>
      <c r="D6" s="7" t="str">
        <f>"0,5897"</f>
        <v>0,5897</v>
      </c>
      <c r="E6" s="7" t="s">
        <v>160</v>
      </c>
      <c r="F6" s="7" t="s">
        <v>161</v>
      </c>
      <c r="G6" s="9" t="s">
        <v>71</v>
      </c>
      <c r="H6" s="9" t="s">
        <v>78</v>
      </c>
      <c r="I6" s="8" t="s">
        <v>20</v>
      </c>
      <c r="J6" s="8"/>
      <c r="K6" s="7" t="str">
        <f>"120,0"</f>
        <v>120,0</v>
      </c>
      <c r="L6" s="9" t="str">
        <f>"135,8669"</f>
        <v>135,8669</v>
      </c>
      <c r="M6" s="7" t="s">
        <v>28</v>
      </c>
    </row>
    <row r="8" spans="1:12" ht="15">
      <c r="A8" s="47" t="s">
        <v>162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12.75">
      <c r="A9" s="7" t="s">
        <v>164</v>
      </c>
      <c r="B9" s="7" t="s">
        <v>165</v>
      </c>
      <c r="C9" s="7" t="s">
        <v>166</v>
      </c>
      <c r="D9" s="7" t="str">
        <f>"0,5318"</f>
        <v>0,5318</v>
      </c>
      <c r="E9" s="7" t="s">
        <v>160</v>
      </c>
      <c r="F9" s="7" t="s">
        <v>167</v>
      </c>
      <c r="G9" s="9" t="s">
        <v>25</v>
      </c>
      <c r="H9" s="9" t="s">
        <v>124</v>
      </c>
      <c r="I9" s="9" t="s">
        <v>26</v>
      </c>
      <c r="J9" s="8"/>
      <c r="K9" s="7" t="str">
        <f>"175,0"</f>
        <v>175,0</v>
      </c>
      <c r="L9" s="9" t="str">
        <f>"93,0650"</f>
        <v>93,0650</v>
      </c>
      <c r="M9" s="7" t="s">
        <v>28</v>
      </c>
    </row>
    <row r="11" spans="5:6" ht="15">
      <c r="E11" s="10" t="s">
        <v>29</v>
      </c>
      <c r="F11" s="4" t="s">
        <v>541</v>
      </c>
    </row>
    <row r="12" spans="5:6" ht="15">
      <c r="E12" s="10" t="s">
        <v>30</v>
      </c>
      <c r="F12" s="4" t="s">
        <v>542</v>
      </c>
    </row>
    <row r="13" spans="5:6" ht="15">
      <c r="E13" s="10" t="s">
        <v>31</v>
      </c>
      <c r="F13" s="4" t="s">
        <v>543</v>
      </c>
    </row>
    <row r="14" spans="5:6" ht="15">
      <c r="E14" s="10" t="s">
        <v>32</v>
      </c>
      <c r="F14" s="4" t="s">
        <v>544</v>
      </c>
    </row>
    <row r="15" spans="5:6" ht="15">
      <c r="E15" s="10" t="s">
        <v>32</v>
      </c>
      <c r="F15" s="4" t="s">
        <v>545</v>
      </c>
    </row>
    <row r="16" spans="5:6" ht="15">
      <c r="E16" s="10" t="s">
        <v>33</v>
      </c>
      <c r="F16" s="4" t="s">
        <v>542</v>
      </c>
    </row>
    <row r="17" ht="15">
      <c r="E17" s="10"/>
    </row>
    <row r="19" spans="1:2" ht="18">
      <c r="A19" s="11" t="s">
        <v>34</v>
      </c>
      <c r="B19" s="11"/>
    </row>
    <row r="20" spans="1:2" ht="15">
      <c r="A20" s="12" t="s">
        <v>35</v>
      </c>
      <c r="B20" s="12"/>
    </row>
    <row r="21" spans="1:2" ht="14.25">
      <c r="A21" s="14"/>
      <c r="B21" s="15" t="s">
        <v>114</v>
      </c>
    </row>
    <row r="22" spans="1:5" ht="15">
      <c r="A22" s="16" t="s">
        <v>37</v>
      </c>
      <c r="B22" s="16" t="s">
        <v>38</v>
      </c>
      <c r="C22" s="16" t="s">
        <v>39</v>
      </c>
      <c r="D22" s="16" t="s">
        <v>40</v>
      </c>
      <c r="E22" s="16" t="s">
        <v>41</v>
      </c>
    </row>
    <row r="23" spans="1:5" ht="12.75">
      <c r="A23" s="13" t="s">
        <v>163</v>
      </c>
      <c r="B23" s="4" t="s">
        <v>114</v>
      </c>
      <c r="C23" s="4" t="s">
        <v>168</v>
      </c>
      <c r="D23" s="4" t="s">
        <v>26</v>
      </c>
      <c r="E23" s="17" t="s">
        <v>169</v>
      </c>
    </row>
    <row r="25" spans="1:2" ht="14.25">
      <c r="A25" s="14"/>
      <c r="B25" s="15" t="s">
        <v>36</v>
      </c>
    </row>
    <row r="26" spans="1:5" ht="15">
      <c r="A26" s="16" t="s">
        <v>37</v>
      </c>
      <c r="B26" s="16" t="s">
        <v>38</v>
      </c>
      <c r="C26" s="16" t="s">
        <v>39</v>
      </c>
      <c r="D26" s="16" t="s">
        <v>40</v>
      </c>
      <c r="E26" s="16" t="s">
        <v>41</v>
      </c>
    </row>
    <row r="27" spans="1:5" ht="12.75">
      <c r="A27" s="13" t="s">
        <v>156</v>
      </c>
      <c r="B27" s="4" t="s">
        <v>170</v>
      </c>
      <c r="C27" s="4" t="s">
        <v>43</v>
      </c>
      <c r="D27" s="4" t="s">
        <v>78</v>
      </c>
      <c r="E27" s="17" t="s">
        <v>171</v>
      </c>
    </row>
    <row r="32" spans="1:2" ht="18">
      <c r="A32" s="11" t="s">
        <v>133</v>
      </c>
      <c r="B32" s="11"/>
    </row>
    <row r="33" spans="1:3" ht="15">
      <c r="A33" s="16" t="s">
        <v>134</v>
      </c>
      <c r="B33" s="16" t="s">
        <v>135</v>
      </c>
      <c r="C33" s="16" t="s">
        <v>136</v>
      </c>
    </row>
    <row r="34" spans="1:3" ht="12.75">
      <c r="A34" s="4" t="s">
        <v>160</v>
      </c>
      <c r="B34" s="4" t="s">
        <v>172</v>
      </c>
      <c r="C34" s="4" t="s">
        <v>173</v>
      </c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 scale="4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N19" sqref="N19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38" t="s">
        <v>570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0</v>
      </c>
      <c r="B3" s="46" t="s">
        <v>6</v>
      </c>
      <c r="C3" s="46" t="s">
        <v>7</v>
      </c>
      <c r="D3" s="32" t="s">
        <v>9</v>
      </c>
      <c r="E3" s="32" t="s">
        <v>4</v>
      </c>
      <c r="F3" s="32" t="s">
        <v>8</v>
      </c>
      <c r="G3" s="32" t="s">
        <v>10</v>
      </c>
      <c r="H3" s="32"/>
      <c r="I3" s="32"/>
      <c r="J3" s="32"/>
      <c r="K3" s="32" t="s">
        <v>11</v>
      </c>
      <c r="L3" s="32"/>
      <c r="M3" s="32"/>
      <c r="N3" s="32"/>
      <c r="O3" s="32" t="s">
        <v>12</v>
      </c>
      <c r="P3" s="32"/>
      <c r="Q3" s="32"/>
      <c r="R3" s="32"/>
      <c r="S3" s="32" t="s">
        <v>1</v>
      </c>
      <c r="T3" s="32" t="s">
        <v>3</v>
      </c>
      <c r="U3" s="34" t="s">
        <v>2</v>
      </c>
    </row>
    <row r="4" spans="1:21" s="1" customFormat="1" ht="32.25" customHeight="1" thickBot="1">
      <c r="A4" s="45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3"/>
      <c r="T4" s="33"/>
      <c r="U4" s="35"/>
    </row>
    <row r="5" spans="1:20" ht="15">
      <c r="A5" s="36" t="s">
        <v>100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1" ht="12.75">
      <c r="A6" s="7" t="s">
        <v>149</v>
      </c>
      <c r="B6" s="7" t="s">
        <v>150</v>
      </c>
      <c r="C6" s="7" t="s">
        <v>151</v>
      </c>
      <c r="D6" s="7" t="str">
        <f>"0,5565"</f>
        <v>0,5565</v>
      </c>
      <c r="E6" s="7" t="s">
        <v>18</v>
      </c>
      <c r="F6" s="7" t="s">
        <v>19</v>
      </c>
      <c r="G6" s="8" t="s">
        <v>152</v>
      </c>
      <c r="H6" s="9" t="s">
        <v>152</v>
      </c>
      <c r="I6" s="8" t="s">
        <v>110</v>
      </c>
      <c r="J6" s="8"/>
      <c r="K6" s="9" t="s">
        <v>110</v>
      </c>
      <c r="L6" s="8" t="s">
        <v>153</v>
      </c>
      <c r="M6" s="8" t="s">
        <v>153</v>
      </c>
      <c r="N6" s="8"/>
      <c r="O6" s="9" t="s">
        <v>144</v>
      </c>
      <c r="P6" s="9" t="s">
        <v>109</v>
      </c>
      <c r="Q6" s="9" t="s">
        <v>152</v>
      </c>
      <c r="R6" s="8"/>
      <c r="S6" s="7" t="str">
        <f>"760,0"</f>
        <v>760,0</v>
      </c>
      <c r="T6" s="9" t="str">
        <f>"422,9400"</f>
        <v>422,9400</v>
      </c>
      <c r="U6" s="7" t="s">
        <v>28</v>
      </c>
    </row>
    <row r="8" spans="5:6" ht="15">
      <c r="E8" s="10" t="s">
        <v>29</v>
      </c>
      <c r="F8" s="4" t="s">
        <v>541</v>
      </c>
    </row>
    <row r="9" spans="5:6" ht="15">
      <c r="E9" s="10" t="s">
        <v>30</v>
      </c>
      <c r="F9" s="4" t="s">
        <v>542</v>
      </c>
    </row>
    <row r="10" spans="5:6" ht="15">
      <c r="E10" s="10" t="s">
        <v>31</v>
      </c>
      <c r="F10" s="4" t="s">
        <v>543</v>
      </c>
    </row>
    <row r="11" spans="5:6" ht="15">
      <c r="E11" s="10" t="s">
        <v>32</v>
      </c>
      <c r="F11" s="4" t="s">
        <v>544</v>
      </c>
    </row>
    <row r="12" spans="5:6" ht="15">
      <c r="E12" s="10" t="s">
        <v>32</v>
      </c>
      <c r="F12" s="4" t="s">
        <v>545</v>
      </c>
    </row>
    <row r="13" spans="5:6" ht="15">
      <c r="E13" s="10" t="s">
        <v>33</v>
      </c>
      <c r="F13" s="4" t="s">
        <v>542</v>
      </c>
    </row>
    <row r="14" ht="15">
      <c r="E14" s="10"/>
    </row>
    <row r="16" spans="1:2" ht="18">
      <c r="A16" s="11" t="s">
        <v>34</v>
      </c>
      <c r="B16" s="11"/>
    </row>
    <row r="17" spans="1:2" ht="15">
      <c r="A17" s="12" t="s">
        <v>35</v>
      </c>
      <c r="B17" s="12"/>
    </row>
    <row r="18" spans="1:2" ht="14.25">
      <c r="A18" s="14"/>
      <c r="B18" s="15" t="s">
        <v>114</v>
      </c>
    </row>
    <row r="19" spans="1:5" ht="15">
      <c r="A19" s="16" t="s">
        <v>37</v>
      </c>
      <c r="B19" s="16" t="s">
        <v>38</v>
      </c>
      <c r="C19" s="16" t="s">
        <v>39</v>
      </c>
      <c r="D19" s="16" t="s">
        <v>40</v>
      </c>
      <c r="E19" s="16" t="s">
        <v>41</v>
      </c>
    </row>
    <row r="20" spans="1:5" ht="12.75">
      <c r="A20" s="13" t="s">
        <v>148</v>
      </c>
      <c r="B20" s="4" t="s">
        <v>114</v>
      </c>
      <c r="C20" s="4" t="s">
        <v>129</v>
      </c>
      <c r="D20" s="4" t="s">
        <v>154</v>
      </c>
      <c r="E20" s="17" t="s">
        <v>155</v>
      </c>
    </row>
  </sheetData>
  <sheetProtection/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 scale="4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S15" sqref="S15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6" width="5.625" style="3" bestFit="1" customWidth="1"/>
    <col min="17" max="17" width="4.00390625" style="3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38" t="s">
        <v>571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0</v>
      </c>
      <c r="B3" s="46" t="s">
        <v>6</v>
      </c>
      <c r="C3" s="46" t="s">
        <v>7</v>
      </c>
      <c r="D3" s="32" t="s">
        <v>9</v>
      </c>
      <c r="E3" s="32" t="s">
        <v>4</v>
      </c>
      <c r="F3" s="32" t="s">
        <v>8</v>
      </c>
      <c r="G3" s="32" t="s">
        <v>10</v>
      </c>
      <c r="H3" s="32"/>
      <c r="I3" s="32"/>
      <c r="J3" s="32"/>
      <c r="K3" s="32" t="s">
        <v>11</v>
      </c>
      <c r="L3" s="32"/>
      <c r="M3" s="32"/>
      <c r="N3" s="32"/>
      <c r="O3" s="32" t="s">
        <v>12</v>
      </c>
      <c r="P3" s="32"/>
      <c r="Q3" s="32"/>
      <c r="R3" s="32"/>
      <c r="S3" s="32" t="s">
        <v>1</v>
      </c>
      <c r="T3" s="32" t="s">
        <v>3</v>
      </c>
      <c r="U3" s="34" t="s">
        <v>2</v>
      </c>
    </row>
    <row r="4" spans="1:21" s="1" customFormat="1" ht="36" customHeight="1" thickBot="1">
      <c r="A4" s="45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3"/>
      <c r="T4" s="33"/>
      <c r="U4" s="35"/>
    </row>
    <row r="5" spans="1:20" ht="15">
      <c r="A5" s="36" t="s">
        <v>100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1" ht="12.75">
      <c r="A6" s="7" t="s">
        <v>140</v>
      </c>
      <c r="B6" s="7" t="s">
        <v>141</v>
      </c>
      <c r="C6" s="7" t="s">
        <v>142</v>
      </c>
      <c r="D6" s="7" t="str">
        <f>"0,5578"</f>
        <v>0,5578</v>
      </c>
      <c r="E6" s="7" t="s">
        <v>18</v>
      </c>
      <c r="F6" s="7" t="s">
        <v>19</v>
      </c>
      <c r="G6" s="9" t="s">
        <v>108</v>
      </c>
      <c r="H6" s="9" t="s">
        <v>143</v>
      </c>
      <c r="I6" s="9" t="s">
        <v>144</v>
      </c>
      <c r="J6" s="8"/>
      <c r="K6" s="9" t="s">
        <v>106</v>
      </c>
      <c r="L6" s="8" t="s">
        <v>107</v>
      </c>
      <c r="M6" s="9" t="s">
        <v>107</v>
      </c>
      <c r="N6" s="8"/>
      <c r="O6" s="9" t="s">
        <v>110</v>
      </c>
      <c r="P6" s="9" t="s">
        <v>145</v>
      </c>
      <c r="Q6" s="8"/>
      <c r="R6" s="8"/>
      <c r="S6" s="7" t="str">
        <f>"715,0"</f>
        <v>715,0</v>
      </c>
      <c r="T6" s="9" t="str">
        <f>"398,8270"</f>
        <v>398,8270</v>
      </c>
      <c r="U6" s="7" t="s">
        <v>28</v>
      </c>
    </row>
    <row r="8" spans="5:6" ht="15">
      <c r="E8" s="10" t="s">
        <v>29</v>
      </c>
      <c r="F8" s="4" t="s">
        <v>541</v>
      </c>
    </row>
    <row r="9" spans="5:6" ht="15">
      <c r="E9" s="10" t="s">
        <v>30</v>
      </c>
      <c r="F9" s="4" t="s">
        <v>542</v>
      </c>
    </row>
    <row r="10" spans="5:6" ht="15">
      <c r="E10" s="10" t="s">
        <v>31</v>
      </c>
      <c r="F10" s="4" t="s">
        <v>543</v>
      </c>
    </row>
    <row r="11" spans="5:6" ht="15">
      <c r="E11" s="10" t="s">
        <v>32</v>
      </c>
      <c r="F11" s="4" t="s">
        <v>544</v>
      </c>
    </row>
    <row r="12" spans="5:6" ht="15">
      <c r="E12" s="10" t="s">
        <v>32</v>
      </c>
      <c r="F12" s="4" t="s">
        <v>545</v>
      </c>
    </row>
    <row r="13" spans="5:6" ht="15">
      <c r="E13" s="10" t="s">
        <v>33</v>
      </c>
      <c r="F13" s="4" t="s">
        <v>542</v>
      </c>
    </row>
    <row r="14" ht="15">
      <c r="E14" s="10"/>
    </row>
    <row r="16" spans="1:2" ht="18">
      <c r="A16" s="11" t="s">
        <v>34</v>
      </c>
      <c r="B16" s="11"/>
    </row>
    <row r="17" spans="1:2" ht="15">
      <c r="A17" s="12" t="s">
        <v>35</v>
      </c>
      <c r="B17" s="12"/>
    </row>
    <row r="18" spans="1:2" ht="14.25">
      <c r="A18" s="14"/>
      <c r="B18" s="15" t="s">
        <v>114</v>
      </c>
    </row>
    <row r="19" spans="1:5" ht="15">
      <c r="A19" s="16" t="s">
        <v>37</v>
      </c>
      <c r="B19" s="16" t="s">
        <v>38</v>
      </c>
      <c r="C19" s="16" t="s">
        <v>39</v>
      </c>
      <c r="D19" s="16" t="s">
        <v>40</v>
      </c>
      <c r="E19" s="16" t="s">
        <v>41</v>
      </c>
    </row>
    <row r="20" spans="1:5" ht="12.75">
      <c r="A20" s="13" t="s">
        <v>139</v>
      </c>
      <c r="B20" s="4" t="s">
        <v>114</v>
      </c>
      <c r="C20" s="4" t="s">
        <v>129</v>
      </c>
      <c r="D20" s="4" t="s">
        <v>146</v>
      </c>
      <c r="E20" s="17" t="s">
        <v>147</v>
      </c>
    </row>
  </sheetData>
  <sheetProtection/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 scale="4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3">
      <selection activeCell="J28" sqref="J28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4.625" style="4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5.25390625" style="4" bestFit="1" customWidth="1"/>
    <col min="22" max="16384" width="9.125" style="3" customWidth="1"/>
  </cols>
  <sheetData>
    <row r="1" spans="1:21" s="2" customFormat="1" ht="28.5" customHeight="1">
      <c r="A1" s="38" t="s">
        <v>572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0</v>
      </c>
      <c r="B3" s="46" t="s">
        <v>6</v>
      </c>
      <c r="C3" s="46" t="s">
        <v>7</v>
      </c>
      <c r="D3" s="32" t="s">
        <v>9</v>
      </c>
      <c r="E3" s="32" t="s">
        <v>4</v>
      </c>
      <c r="F3" s="32" t="s">
        <v>8</v>
      </c>
      <c r="G3" s="32" t="s">
        <v>10</v>
      </c>
      <c r="H3" s="32"/>
      <c r="I3" s="32"/>
      <c r="J3" s="32"/>
      <c r="K3" s="32" t="s">
        <v>11</v>
      </c>
      <c r="L3" s="32"/>
      <c r="M3" s="32"/>
      <c r="N3" s="32"/>
      <c r="O3" s="32" t="s">
        <v>12</v>
      </c>
      <c r="P3" s="32"/>
      <c r="Q3" s="32"/>
      <c r="R3" s="32"/>
      <c r="S3" s="32" t="s">
        <v>1</v>
      </c>
      <c r="T3" s="32" t="s">
        <v>3</v>
      </c>
      <c r="U3" s="34" t="s">
        <v>2</v>
      </c>
    </row>
    <row r="4" spans="1:21" s="1" customFormat="1" ht="36.75" customHeight="1" thickBot="1">
      <c r="A4" s="45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3"/>
      <c r="T4" s="33"/>
      <c r="U4" s="35"/>
    </row>
    <row r="5" spans="1:20" ht="15">
      <c r="A5" s="36" t="s">
        <v>46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1" ht="12.75">
      <c r="A6" s="7" t="s">
        <v>48</v>
      </c>
      <c r="B6" s="7" t="s">
        <v>49</v>
      </c>
      <c r="C6" s="7" t="s">
        <v>50</v>
      </c>
      <c r="D6" s="7" t="str">
        <f>"1,0704"</f>
        <v>1,0704</v>
      </c>
      <c r="E6" s="7" t="s">
        <v>51</v>
      </c>
      <c r="F6" s="7" t="s">
        <v>19</v>
      </c>
      <c r="G6" s="9" t="s">
        <v>52</v>
      </c>
      <c r="H6" s="9" t="s">
        <v>53</v>
      </c>
      <c r="I6" s="9" t="s">
        <v>54</v>
      </c>
      <c r="J6" s="8"/>
      <c r="K6" s="9" t="s">
        <v>55</v>
      </c>
      <c r="L6" s="9" t="s">
        <v>56</v>
      </c>
      <c r="M6" s="8" t="s">
        <v>57</v>
      </c>
      <c r="N6" s="8"/>
      <c r="O6" s="9" t="s">
        <v>58</v>
      </c>
      <c r="P6" s="8" t="s">
        <v>59</v>
      </c>
      <c r="Q6" s="8" t="s">
        <v>59</v>
      </c>
      <c r="R6" s="8"/>
      <c r="S6" s="7" t="str">
        <f>"170,0"</f>
        <v>170,0</v>
      </c>
      <c r="T6" s="9" t="str">
        <f>"181,9595"</f>
        <v>181,9595</v>
      </c>
      <c r="U6" s="7" t="s">
        <v>543</v>
      </c>
    </row>
    <row r="8" spans="1:20" ht="15">
      <c r="A8" s="47" t="s">
        <v>60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1" ht="12.75">
      <c r="A9" s="7" t="s">
        <v>62</v>
      </c>
      <c r="B9" s="7" t="s">
        <v>63</v>
      </c>
      <c r="C9" s="7" t="s">
        <v>64</v>
      </c>
      <c r="D9" s="7" t="str">
        <f>"0,9256"</f>
        <v>0,9256</v>
      </c>
      <c r="E9" s="7" t="s">
        <v>18</v>
      </c>
      <c r="F9" s="7" t="s">
        <v>19</v>
      </c>
      <c r="G9" s="9" t="s">
        <v>65</v>
      </c>
      <c r="H9" s="9" t="s">
        <v>66</v>
      </c>
      <c r="I9" s="9" t="s">
        <v>67</v>
      </c>
      <c r="J9" s="8"/>
      <c r="K9" s="9" t="s">
        <v>68</v>
      </c>
      <c r="L9" s="9" t="s">
        <v>69</v>
      </c>
      <c r="M9" s="8" t="s">
        <v>70</v>
      </c>
      <c r="N9" s="8"/>
      <c r="O9" s="9" t="s">
        <v>71</v>
      </c>
      <c r="P9" s="9" t="s">
        <v>72</v>
      </c>
      <c r="Q9" s="9" t="s">
        <v>21</v>
      </c>
      <c r="R9" s="8"/>
      <c r="S9" s="7" t="str">
        <f>"335,0"</f>
        <v>335,0</v>
      </c>
      <c r="T9" s="9" t="str">
        <f>"310,0760"</f>
        <v>310,0760</v>
      </c>
      <c r="U9" s="7" t="s">
        <v>28</v>
      </c>
    </row>
    <row r="11" spans="1:20" ht="15">
      <c r="A11" s="47" t="s">
        <v>73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1" ht="12.75">
      <c r="A12" s="18" t="s">
        <v>75</v>
      </c>
      <c r="B12" s="18" t="s">
        <v>76</v>
      </c>
      <c r="C12" s="18" t="s">
        <v>77</v>
      </c>
      <c r="D12" s="18" t="str">
        <f>"0,8909"</f>
        <v>0,8909</v>
      </c>
      <c r="E12" s="18" t="s">
        <v>51</v>
      </c>
      <c r="F12" s="18" t="s">
        <v>19</v>
      </c>
      <c r="G12" s="19" t="s">
        <v>65</v>
      </c>
      <c r="H12" s="19" t="s">
        <v>71</v>
      </c>
      <c r="I12" s="19" t="s">
        <v>78</v>
      </c>
      <c r="J12" s="20"/>
      <c r="K12" s="19" t="s">
        <v>52</v>
      </c>
      <c r="L12" s="19" t="s">
        <v>54</v>
      </c>
      <c r="M12" s="19" t="s">
        <v>79</v>
      </c>
      <c r="N12" s="20"/>
      <c r="O12" s="19" t="s">
        <v>24</v>
      </c>
      <c r="P12" s="19" t="s">
        <v>80</v>
      </c>
      <c r="Q12" s="19" t="s">
        <v>25</v>
      </c>
      <c r="R12" s="20"/>
      <c r="S12" s="18" t="str">
        <f>"345,0"</f>
        <v>345,0</v>
      </c>
      <c r="T12" s="19" t="str">
        <f>"307,3433"</f>
        <v>307,3433</v>
      </c>
      <c r="U12" s="18" t="s">
        <v>81</v>
      </c>
    </row>
    <row r="13" spans="1:21" ht="12.75">
      <c r="A13" s="21" t="s">
        <v>83</v>
      </c>
      <c r="B13" s="21" t="s">
        <v>84</v>
      </c>
      <c r="C13" s="21" t="s">
        <v>85</v>
      </c>
      <c r="D13" s="21" t="str">
        <f>"0,8857"</f>
        <v>0,8857</v>
      </c>
      <c r="E13" s="21" t="s">
        <v>51</v>
      </c>
      <c r="F13" s="21" t="s">
        <v>19</v>
      </c>
      <c r="G13" s="22" t="s">
        <v>86</v>
      </c>
      <c r="H13" s="22" t="s">
        <v>78</v>
      </c>
      <c r="I13" s="23" t="s">
        <v>72</v>
      </c>
      <c r="J13" s="23"/>
      <c r="K13" s="23" t="s">
        <v>87</v>
      </c>
      <c r="L13" s="22" t="s">
        <v>87</v>
      </c>
      <c r="M13" s="23" t="s">
        <v>88</v>
      </c>
      <c r="N13" s="23"/>
      <c r="O13" s="22" t="s">
        <v>20</v>
      </c>
      <c r="P13" s="23" t="s">
        <v>24</v>
      </c>
      <c r="Q13" s="23" t="s">
        <v>24</v>
      </c>
      <c r="R13" s="23"/>
      <c r="S13" s="21" t="str">
        <f>"317,5"</f>
        <v>317,5</v>
      </c>
      <c r="T13" s="22" t="str">
        <f>"281,2097"</f>
        <v>281,2097</v>
      </c>
      <c r="U13" s="21" t="s">
        <v>81</v>
      </c>
    </row>
    <row r="15" spans="1:20" ht="15">
      <c r="A15" s="47" t="s">
        <v>89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1" ht="12.75">
      <c r="A16" s="7" t="s">
        <v>91</v>
      </c>
      <c r="B16" s="7" t="s">
        <v>92</v>
      </c>
      <c r="C16" s="7" t="s">
        <v>93</v>
      </c>
      <c r="D16" s="7" t="str">
        <f>"0,7592"</f>
        <v>0,7592</v>
      </c>
      <c r="E16" s="7" t="s">
        <v>51</v>
      </c>
      <c r="F16" s="7" t="s">
        <v>19</v>
      </c>
      <c r="G16" s="9" t="s">
        <v>69</v>
      </c>
      <c r="H16" s="9" t="s">
        <v>70</v>
      </c>
      <c r="I16" s="8" t="s">
        <v>94</v>
      </c>
      <c r="J16" s="8"/>
      <c r="K16" s="9" t="s">
        <v>95</v>
      </c>
      <c r="L16" s="8" t="s">
        <v>96</v>
      </c>
      <c r="M16" s="8" t="s">
        <v>96</v>
      </c>
      <c r="N16" s="8"/>
      <c r="O16" s="9" t="s">
        <v>97</v>
      </c>
      <c r="P16" s="8" t="s">
        <v>98</v>
      </c>
      <c r="Q16" s="8" t="s">
        <v>99</v>
      </c>
      <c r="R16" s="8"/>
      <c r="S16" s="7" t="str">
        <f>"232,5"</f>
        <v>232,5</v>
      </c>
      <c r="T16" s="9" t="str">
        <f>"176,5140"</f>
        <v>176,5140</v>
      </c>
      <c r="U16" s="7" t="s">
        <v>543</v>
      </c>
    </row>
    <row r="18" spans="1:20" ht="15">
      <c r="A18" s="47" t="s">
        <v>100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</row>
    <row r="19" spans="1:21" ht="12.75">
      <c r="A19" s="18" t="s">
        <v>102</v>
      </c>
      <c r="B19" s="18" t="s">
        <v>103</v>
      </c>
      <c r="C19" s="18" t="s">
        <v>104</v>
      </c>
      <c r="D19" s="18" t="str">
        <f>"0,5545"</f>
        <v>0,5545</v>
      </c>
      <c r="E19" s="18" t="s">
        <v>18</v>
      </c>
      <c r="F19" s="18" t="s">
        <v>105</v>
      </c>
      <c r="G19" s="19" t="s">
        <v>106</v>
      </c>
      <c r="H19" s="19" t="s">
        <v>107</v>
      </c>
      <c r="I19" s="19" t="s">
        <v>108</v>
      </c>
      <c r="J19" s="20"/>
      <c r="K19" s="19" t="s">
        <v>20</v>
      </c>
      <c r="L19" s="19" t="s">
        <v>21</v>
      </c>
      <c r="M19" s="19" t="s">
        <v>22</v>
      </c>
      <c r="N19" s="20"/>
      <c r="O19" s="19" t="s">
        <v>109</v>
      </c>
      <c r="P19" s="19" t="s">
        <v>110</v>
      </c>
      <c r="Q19" s="20" t="s">
        <v>111</v>
      </c>
      <c r="R19" s="20"/>
      <c r="S19" s="18" t="str">
        <f>"625,0"</f>
        <v>625,0</v>
      </c>
      <c r="T19" s="19" t="str">
        <f>"346,5625"</f>
        <v>346,5625</v>
      </c>
      <c r="U19" s="18" t="s">
        <v>28</v>
      </c>
    </row>
    <row r="20" spans="1:21" ht="12.75">
      <c r="A20" s="21" t="s">
        <v>102</v>
      </c>
      <c r="B20" s="21" t="s">
        <v>112</v>
      </c>
      <c r="C20" s="21" t="s">
        <v>104</v>
      </c>
      <c r="D20" s="21" t="str">
        <f>"0,5545"</f>
        <v>0,5545</v>
      </c>
      <c r="E20" s="21" t="s">
        <v>18</v>
      </c>
      <c r="F20" s="21" t="s">
        <v>105</v>
      </c>
      <c r="G20" s="22" t="s">
        <v>106</v>
      </c>
      <c r="H20" s="22" t="s">
        <v>107</v>
      </c>
      <c r="I20" s="22" t="s">
        <v>108</v>
      </c>
      <c r="J20" s="23"/>
      <c r="K20" s="22" t="s">
        <v>20</v>
      </c>
      <c r="L20" s="22" t="s">
        <v>21</v>
      </c>
      <c r="M20" s="22" t="s">
        <v>22</v>
      </c>
      <c r="N20" s="23"/>
      <c r="O20" s="22" t="s">
        <v>109</v>
      </c>
      <c r="P20" s="22" t="s">
        <v>110</v>
      </c>
      <c r="Q20" s="23" t="s">
        <v>111</v>
      </c>
      <c r="R20" s="23"/>
      <c r="S20" s="21" t="str">
        <f>"625,0"</f>
        <v>625,0</v>
      </c>
      <c r="T20" s="22" t="str">
        <f>"387,1103"</f>
        <v>387,1103</v>
      </c>
      <c r="U20" s="21" t="s">
        <v>28</v>
      </c>
    </row>
    <row r="22" spans="5:6" ht="15">
      <c r="E22" s="10" t="s">
        <v>29</v>
      </c>
      <c r="F22" s="4" t="s">
        <v>541</v>
      </c>
    </row>
    <row r="23" spans="5:6" ht="15">
      <c r="E23" s="10" t="s">
        <v>30</v>
      </c>
      <c r="F23" s="4" t="s">
        <v>542</v>
      </c>
    </row>
    <row r="24" spans="5:6" ht="15">
      <c r="E24" s="10" t="s">
        <v>31</v>
      </c>
      <c r="F24" s="4" t="s">
        <v>543</v>
      </c>
    </row>
    <row r="25" spans="5:6" ht="15">
      <c r="E25" s="10" t="s">
        <v>32</v>
      </c>
      <c r="F25" s="4" t="s">
        <v>544</v>
      </c>
    </row>
    <row r="26" spans="5:6" ht="15">
      <c r="E26" s="10" t="s">
        <v>32</v>
      </c>
      <c r="F26" s="4" t="s">
        <v>545</v>
      </c>
    </row>
    <row r="27" spans="5:6" ht="15">
      <c r="E27" s="10" t="s">
        <v>33</v>
      </c>
      <c r="F27" s="4" t="s">
        <v>542</v>
      </c>
    </row>
    <row r="28" ht="15">
      <c r="E28" s="10"/>
    </row>
    <row r="30" spans="1:2" ht="18">
      <c r="A30" s="11" t="s">
        <v>34</v>
      </c>
      <c r="B30" s="11"/>
    </row>
    <row r="31" spans="1:2" ht="15">
      <c r="A31" s="12" t="s">
        <v>113</v>
      </c>
      <c r="B31" s="12"/>
    </row>
    <row r="32" spans="1:2" ht="14.25">
      <c r="A32" s="14"/>
      <c r="B32" s="15" t="s">
        <v>114</v>
      </c>
    </row>
    <row r="33" spans="1:5" ht="15">
      <c r="A33" s="16" t="s">
        <v>37</v>
      </c>
      <c r="B33" s="16" t="s">
        <v>38</v>
      </c>
      <c r="C33" s="16" t="s">
        <v>39</v>
      </c>
      <c r="D33" s="16" t="s">
        <v>40</v>
      </c>
      <c r="E33" s="16" t="s">
        <v>41</v>
      </c>
    </row>
    <row r="34" spans="1:5" ht="12.75">
      <c r="A34" s="13" t="s">
        <v>61</v>
      </c>
      <c r="B34" s="4" t="s">
        <v>114</v>
      </c>
      <c r="C34" s="4" t="s">
        <v>115</v>
      </c>
      <c r="D34" s="4" t="s">
        <v>116</v>
      </c>
      <c r="E34" s="17" t="s">
        <v>117</v>
      </c>
    </row>
    <row r="35" spans="1:5" ht="12.75">
      <c r="A35" s="13" t="s">
        <v>74</v>
      </c>
      <c r="B35" s="4" t="s">
        <v>114</v>
      </c>
      <c r="C35" s="4" t="s">
        <v>118</v>
      </c>
      <c r="D35" s="4" t="s">
        <v>119</v>
      </c>
      <c r="E35" s="17" t="s">
        <v>120</v>
      </c>
    </row>
    <row r="36" spans="1:5" ht="12.75">
      <c r="A36" s="13" t="s">
        <v>82</v>
      </c>
      <c r="B36" s="4" t="s">
        <v>114</v>
      </c>
      <c r="C36" s="4" t="s">
        <v>118</v>
      </c>
      <c r="D36" s="4" t="s">
        <v>121</v>
      </c>
      <c r="E36" s="17" t="s">
        <v>122</v>
      </c>
    </row>
    <row r="37" spans="1:5" ht="12.75">
      <c r="A37" s="13" t="s">
        <v>47</v>
      </c>
      <c r="B37" s="4" t="s">
        <v>114</v>
      </c>
      <c r="C37" s="4" t="s">
        <v>123</v>
      </c>
      <c r="D37" s="4" t="s">
        <v>124</v>
      </c>
      <c r="E37" s="17" t="s">
        <v>125</v>
      </c>
    </row>
    <row r="38" spans="1:5" ht="12.75">
      <c r="A38" s="13" t="s">
        <v>90</v>
      </c>
      <c r="B38" s="4" t="s">
        <v>114</v>
      </c>
      <c r="C38" s="4" t="s">
        <v>126</v>
      </c>
      <c r="D38" s="4" t="s">
        <v>127</v>
      </c>
      <c r="E38" s="17" t="s">
        <v>128</v>
      </c>
    </row>
    <row r="41" spans="1:2" ht="15">
      <c r="A41" s="12" t="s">
        <v>35</v>
      </c>
      <c r="B41" s="12"/>
    </row>
    <row r="42" spans="1:2" ht="14.25">
      <c r="A42" s="14"/>
      <c r="B42" s="15" t="s">
        <v>114</v>
      </c>
    </row>
    <row r="43" spans="1:5" ht="15">
      <c r="A43" s="16" t="s">
        <v>37</v>
      </c>
      <c r="B43" s="16" t="s">
        <v>38</v>
      </c>
      <c r="C43" s="16" t="s">
        <v>39</v>
      </c>
      <c r="D43" s="16" t="s">
        <v>40</v>
      </c>
      <c r="E43" s="16" t="s">
        <v>41</v>
      </c>
    </row>
    <row r="44" spans="1:5" ht="12.75">
      <c r="A44" s="13" t="s">
        <v>101</v>
      </c>
      <c r="B44" s="4" t="s">
        <v>114</v>
      </c>
      <c r="C44" s="4" t="s">
        <v>129</v>
      </c>
      <c r="D44" s="4" t="s">
        <v>130</v>
      </c>
      <c r="E44" s="17" t="s">
        <v>131</v>
      </c>
    </row>
    <row r="46" spans="1:2" ht="14.25">
      <c r="A46" s="14"/>
      <c r="B46" s="15" t="s">
        <v>36</v>
      </c>
    </row>
    <row r="47" spans="1:5" ht="15">
      <c r="A47" s="16" t="s">
        <v>37</v>
      </c>
      <c r="B47" s="16" t="s">
        <v>38</v>
      </c>
      <c r="C47" s="16" t="s">
        <v>39</v>
      </c>
      <c r="D47" s="16" t="s">
        <v>40</v>
      </c>
      <c r="E47" s="16" t="s">
        <v>41</v>
      </c>
    </row>
    <row r="48" spans="1:5" ht="12.75">
      <c r="A48" s="13" t="s">
        <v>101</v>
      </c>
      <c r="B48" s="4" t="s">
        <v>42</v>
      </c>
      <c r="C48" s="4" t="s">
        <v>129</v>
      </c>
      <c r="D48" s="4" t="s">
        <v>130</v>
      </c>
      <c r="E48" s="17" t="s">
        <v>132</v>
      </c>
    </row>
    <row r="53" spans="1:2" ht="18">
      <c r="A53" s="11" t="s">
        <v>133</v>
      </c>
      <c r="B53" s="11"/>
    </row>
    <row r="54" spans="1:3" ht="15">
      <c r="A54" s="16" t="s">
        <v>134</v>
      </c>
      <c r="B54" s="16" t="s">
        <v>135</v>
      </c>
      <c r="C54" s="16" t="s">
        <v>136</v>
      </c>
    </row>
    <row r="55" spans="1:3" ht="12.75">
      <c r="A55" s="4" t="s">
        <v>51</v>
      </c>
      <c r="B55" s="4" t="s">
        <v>137</v>
      </c>
      <c r="C55" s="4" t="s">
        <v>138</v>
      </c>
    </row>
  </sheetData>
  <sheetProtection/>
  <mergeCells count="18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15:T15"/>
    <mergeCell ref="A18:T18"/>
    <mergeCell ref="S3:S4"/>
    <mergeCell ref="T3:T4"/>
    <mergeCell ref="U3:U4"/>
    <mergeCell ref="A5:T5"/>
    <mergeCell ref="A8:T8"/>
    <mergeCell ref="A11:T11"/>
  </mergeCells>
  <printOptions/>
  <pageMargins left="0.7" right="0.7" top="0.75" bottom="0.75" header="0.3" footer="0.3"/>
  <pageSetup orientation="portrait" paperSize="9" scale="3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2">
      <selection activeCell="K25" sqref="K25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38" t="s">
        <v>573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0</v>
      </c>
      <c r="B3" s="46" t="s">
        <v>6</v>
      </c>
      <c r="C3" s="46" t="s">
        <v>7</v>
      </c>
      <c r="D3" s="32" t="s">
        <v>9</v>
      </c>
      <c r="E3" s="32" t="s">
        <v>4</v>
      </c>
      <c r="F3" s="32" t="s">
        <v>8</v>
      </c>
      <c r="G3" s="32" t="s">
        <v>10</v>
      </c>
      <c r="H3" s="32"/>
      <c r="I3" s="32"/>
      <c r="J3" s="32"/>
      <c r="K3" s="32" t="s">
        <v>11</v>
      </c>
      <c r="L3" s="32"/>
      <c r="M3" s="32"/>
      <c r="N3" s="32"/>
      <c r="O3" s="32" t="s">
        <v>12</v>
      </c>
      <c r="P3" s="32"/>
      <c r="Q3" s="32"/>
      <c r="R3" s="32"/>
      <c r="S3" s="32" t="s">
        <v>1</v>
      </c>
      <c r="T3" s="32" t="s">
        <v>3</v>
      </c>
      <c r="U3" s="34" t="s">
        <v>2</v>
      </c>
    </row>
    <row r="4" spans="1:21" s="1" customFormat="1" ht="40.5" customHeight="1" thickBot="1">
      <c r="A4" s="45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3"/>
      <c r="T4" s="33"/>
      <c r="U4" s="35"/>
    </row>
    <row r="5" spans="1:20" ht="15">
      <c r="A5" s="36" t="s">
        <v>13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1" ht="18" customHeight="1">
      <c r="A6" s="7" t="s">
        <v>15</v>
      </c>
      <c r="B6" s="7" t="s">
        <v>16</v>
      </c>
      <c r="C6" s="7" t="s">
        <v>17</v>
      </c>
      <c r="D6" s="7" t="str">
        <f>"0,5893"</f>
        <v>0,5893</v>
      </c>
      <c r="E6" s="7" t="s">
        <v>18</v>
      </c>
      <c r="F6" s="7" t="s">
        <v>19</v>
      </c>
      <c r="G6" s="8" t="s">
        <v>20</v>
      </c>
      <c r="H6" s="9" t="s">
        <v>21</v>
      </c>
      <c r="I6" s="9" t="s">
        <v>22</v>
      </c>
      <c r="J6" s="8"/>
      <c r="K6" s="8" t="s">
        <v>20</v>
      </c>
      <c r="L6" s="9" t="s">
        <v>23</v>
      </c>
      <c r="M6" s="8" t="s">
        <v>24</v>
      </c>
      <c r="N6" s="8"/>
      <c r="O6" s="9" t="s">
        <v>25</v>
      </c>
      <c r="P6" s="9" t="s">
        <v>26</v>
      </c>
      <c r="Q6" s="8" t="s">
        <v>27</v>
      </c>
      <c r="R6" s="8"/>
      <c r="S6" s="7" t="str">
        <f>"462,5"</f>
        <v>462,5</v>
      </c>
      <c r="T6" s="9" t="str">
        <f>"291,3573"</f>
        <v>291,3573</v>
      </c>
      <c r="U6" s="7" t="s">
        <v>28</v>
      </c>
    </row>
    <row r="8" ht="15">
      <c r="E8" s="10" t="s">
        <v>29</v>
      </c>
    </row>
    <row r="9" ht="15">
      <c r="E9" s="10" t="s">
        <v>30</v>
      </c>
    </row>
    <row r="10" ht="15">
      <c r="E10" s="10" t="s">
        <v>31</v>
      </c>
    </row>
    <row r="11" ht="15">
      <c r="E11" s="10" t="s">
        <v>32</v>
      </c>
    </row>
    <row r="12" ht="15">
      <c r="E12" s="10" t="s">
        <v>32</v>
      </c>
    </row>
    <row r="13" ht="15">
      <c r="E13" s="10" t="s">
        <v>33</v>
      </c>
    </row>
    <row r="14" ht="15">
      <c r="E14" s="10"/>
    </row>
    <row r="16" spans="1:2" ht="18">
      <c r="A16" s="11" t="s">
        <v>34</v>
      </c>
      <c r="B16" s="11"/>
    </row>
    <row r="17" spans="1:2" ht="15">
      <c r="A17" s="12" t="s">
        <v>35</v>
      </c>
      <c r="B17" s="12"/>
    </row>
    <row r="18" spans="1:2" ht="14.25">
      <c r="A18" s="14"/>
      <c r="B18" s="15" t="s">
        <v>36</v>
      </c>
    </row>
    <row r="19" spans="1:5" ht="15">
      <c r="A19" s="16" t="s">
        <v>37</v>
      </c>
      <c r="B19" s="16" t="s">
        <v>38</v>
      </c>
      <c r="C19" s="16" t="s">
        <v>39</v>
      </c>
      <c r="D19" s="16" t="s">
        <v>40</v>
      </c>
      <c r="E19" s="16" t="s">
        <v>41</v>
      </c>
    </row>
    <row r="20" spans="1:5" ht="12.75">
      <c r="A20" s="13" t="s">
        <v>14</v>
      </c>
      <c r="B20" s="4" t="s">
        <v>42</v>
      </c>
      <c r="C20" s="4" t="s">
        <v>43</v>
      </c>
      <c r="D20" s="4" t="s">
        <v>44</v>
      </c>
      <c r="E20" s="17" t="s">
        <v>45</v>
      </c>
    </row>
  </sheetData>
  <sheetProtection/>
  <mergeCells count="14">
    <mergeCell ref="A5:T5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65" r:id="rId2"/>
  <headerFooter alignWithMargins="0">
    <oddFooter>&amp;L&amp;G&amp;R&amp;D&amp;T&amp;P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26.00390625" style="0" bestFit="1" customWidth="1"/>
    <col min="2" max="2" width="28.625" style="0" bestFit="1" customWidth="1"/>
    <col min="4" max="4" width="22.75390625" style="0" bestFit="1" customWidth="1"/>
    <col min="5" max="5" width="21.25390625" style="0" customWidth="1"/>
    <col min="11" max="11" width="14.875" style="0" customWidth="1"/>
  </cols>
  <sheetData>
    <row r="1" spans="1:13" ht="12.75">
      <c r="A1" s="38" t="s">
        <v>574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ht="138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ht="15">
      <c r="A3" s="44" t="s">
        <v>0</v>
      </c>
      <c r="B3" s="46" t="s">
        <v>6</v>
      </c>
      <c r="C3" s="46" t="s">
        <v>7</v>
      </c>
      <c r="D3" s="32" t="s">
        <v>4</v>
      </c>
      <c r="E3" s="32" t="s">
        <v>8</v>
      </c>
      <c r="F3" s="32" t="s">
        <v>11</v>
      </c>
      <c r="G3" s="32"/>
      <c r="H3" s="32"/>
      <c r="I3" s="32"/>
      <c r="J3" s="32" t="s">
        <v>505</v>
      </c>
      <c r="K3" s="32"/>
      <c r="L3" s="32" t="s">
        <v>1</v>
      </c>
      <c r="M3" s="34" t="s">
        <v>2</v>
      </c>
    </row>
    <row r="4" spans="1:13" ht="15.75" thickBot="1">
      <c r="A4" s="45"/>
      <c r="B4" s="33"/>
      <c r="C4" s="33"/>
      <c r="D4" s="33"/>
      <c r="E4" s="33"/>
      <c r="F4" s="5">
        <v>1</v>
      </c>
      <c r="G4" s="5">
        <v>2</v>
      </c>
      <c r="H4" s="5">
        <v>3</v>
      </c>
      <c r="I4" s="5" t="s">
        <v>5</v>
      </c>
      <c r="J4" s="5" t="s">
        <v>475</v>
      </c>
      <c r="K4" s="5" t="s">
        <v>476</v>
      </c>
      <c r="L4" s="33"/>
      <c r="M4" s="35"/>
    </row>
    <row r="5" spans="1:13" ht="15">
      <c r="A5" s="36" t="s">
        <v>504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4"/>
    </row>
    <row r="6" spans="1:13" ht="12.75">
      <c r="A6" s="7" t="s">
        <v>268</v>
      </c>
      <c r="B6" s="7" t="s">
        <v>269</v>
      </c>
      <c r="C6" s="7" t="s">
        <v>270</v>
      </c>
      <c r="D6" s="7" t="s">
        <v>160</v>
      </c>
      <c r="E6" s="7" t="s">
        <v>161</v>
      </c>
      <c r="F6" s="9" t="s">
        <v>43</v>
      </c>
      <c r="G6" s="9"/>
      <c r="H6" s="8"/>
      <c r="I6" s="9" t="s">
        <v>43</v>
      </c>
      <c r="J6" s="9" t="s">
        <v>506</v>
      </c>
      <c r="K6" s="9" t="s">
        <v>507</v>
      </c>
      <c r="L6" s="7" t="s">
        <v>508</v>
      </c>
      <c r="M6" s="7" t="s">
        <v>28</v>
      </c>
    </row>
    <row r="7" spans="1:13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4"/>
      <c r="M7" s="4"/>
    </row>
    <row r="8" spans="1:13" ht="15">
      <c r="A8" s="4"/>
      <c r="B8" s="4"/>
      <c r="C8" s="4"/>
      <c r="D8" s="10" t="s">
        <v>29</v>
      </c>
      <c r="E8" s="4" t="s">
        <v>541</v>
      </c>
      <c r="F8" s="3"/>
      <c r="G8" s="3"/>
      <c r="H8" s="3"/>
      <c r="I8" s="3"/>
      <c r="J8" s="3"/>
      <c r="K8" s="3"/>
      <c r="L8" s="4"/>
      <c r="M8" s="4"/>
    </row>
    <row r="9" spans="1:13" ht="15">
      <c r="A9" s="4"/>
      <c r="B9" s="4"/>
      <c r="C9" s="4"/>
      <c r="D9" s="10" t="s">
        <v>30</v>
      </c>
      <c r="E9" s="4" t="s">
        <v>542</v>
      </c>
      <c r="F9" s="3"/>
      <c r="G9" s="3"/>
      <c r="H9" s="3"/>
      <c r="I9" s="3"/>
      <c r="J9" s="3"/>
      <c r="K9" s="3"/>
      <c r="L9" s="4"/>
      <c r="M9" s="4"/>
    </row>
    <row r="10" spans="1:13" ht="15">
      <c r="A10" s="4"/>
      <c r="B10" s="4"/>
      <c r="C10" s="4"/>
      <c r="D10" s="10" t="s">
        <v>31</v>
      </c>
      <c r="E10" s="4" t="s">
        <v>543</v>
      </c>
      <c r="F10" s="3"/>
      <c r="G10" s="3"/>
      <c r="H10" s="3"/>
      <c r="I10" s="3"/>
      <c r="J10" s="3"/>
      <c r="K10" s="3"/>
      <c r="L10" s="4"/>
      <c r="M10" s="4"/>
    </row>
    <row r="11" spans="1:13" ht="15">
      <c r="A11" s="4"/>
      <c r="B11" s="4"/>
      <c r="C11" s="4"/>
      <c r="D11" s="10" t="s">
        <v>32</v>
      </c>
      <c r="E11" s="4" t="s">
        <v>544</v>
      </c>
      <c r="F11" s="3"/>
      <c r="G11" s="3"/>
      <c r="H11" s="3"/>
      <c r="I11" s="3"/>
      <c r="J11" s="3"/>
      <c r="K11" s="3"/>
      <c r="L11" s="4"/>
      <c r="M11" s="4"/>
    </row>
    <row r="12" spans="1:13" ht="15">
      <c r="A12" s="4"/>
      <c r="B12" s="4"/>
      <c r="C12" s="4"/>
      <c r="D12" s="10" t="s">
        <v>32</v>
      </c>
      <c r="E12" s="4" t="s">
        <v>545</v>
      </c>
      <c r="F12" s="3"/>
      <c r="G12" s="3"/>
      <c r="H12" s="3"/>
      <c r="I12" s="3"/>
      <c r="J12" s="3"/>
      <c r="K12" s="3"/>
      <c r="L12" s="4"/>
      <c r="M12" s="4"/>
    </row>
    <row r="13" spans="1:13" ht="15">
      <c r="A13" s="4"/>
      <c r="B13" s="4"/>
      <c r="C13" s="4"/>
      <c r="D13" s="10" t="s">
        <v>33</v>
      </c>
      <c r="E13" s="4" t="s">
        <v>542</v>
      </c>
      <c r="F13" s="3"/>
      <c r="G13" s="3"/>
      <c r="H13" s="3"/>
      <c r="I13" s="3"/>
      <c r="J13" s="3"/>
      <c r="K13" s="3"/>
      <c r="L13" s="4"/>
      <c r="M13" s="4"/>
    </row>
    <row r="14" spans="1:13" ht="15">
      <c r="A14" s="4"/>
      <c r="B14" s="4"/>
      <c r="C14" s="4"/>
      <c r="D14" s="10"/>
      <c r="E14" s="4"/>
      <c r="F14" s="3"/>
      <c r="G14" s="3"/>
      <c r="H14" s="3"/>
      <c r="I14" s="3"/>
      <c r="J14" s="3"/>
      <c r="K14" s="3"/>
      <c r="L14" s="4"/>
      <c r="M14" s="4"/>
    </row>
  </sheetData>
  <sheetProtection/>
  <mergeCells count="11"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I3"/>
    <mergeCell ref="J3:K3"/>
  </mergeCells>
  <printOptions/>
  <pageMargins left="0.7" right="0.7" top="0.75" bottom="0.75" header="0.3" footer="0.3"/>
  <pageSetup orientation="portrait" paperSize="9" scale="4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13.625" style="0" bestFit="1" customWidth="1"/>
    <col min="2" max="2" width="28.625" style="0" bestFit="1" customWidth="1"/>
    <col min="3" max="3" width="8.375" style="0" bestFit="1" customWidth="1"/>
    <col min="4" max="4" width="22.75390625" style="0" bestFit="1" customWidth="1"/>
    <col min="5" max="5" width="20.875" style="0" bestFit="1" customWidth="1"/>
    <col min="6" max="6" width="3.00390625" style="0" bestFit="1" customWidth="1"/>
    <col min="7" max="8" width="2.125" style="0" bestFit="1" customWidth="1"/>
    <col min="9" max="9" width="4.875" style="0" bestFit="1" customWidth="1"/>
    <col min="10" max="10" width="5.00390625" style="0" bestFit="1" customWidth="1"/>
    <col min="11" max="11" width="19.125" style="0" customWidth="1"/>
    <col min="12" max="12" width="7.875" style="0" bestFit="1" customWidth="1"/>
    <col min="13" max="13" width="8.875" style="0" bestFit="1" customWidth="1"/>
  </cols>
  <sheetData>
    <row r="1" spans="1:13" ht="12.75">
      <c r="A1" s="38" t="s">
        <v>575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ht="104.2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ht="15">
      <c r="A3" s="44" t="s">
        <v>0</v>
      </c>
      <c r="B3" s="46" t="s">
        <v>6</v>
      </c>
      <c r="C3" s="46" t="s">
        <v>7</v>
      </c>
      <c r="D3" s="32" t="s">
        <v>4</v>
      </c>
      <c r="E3" s="32" t="s">
        <v>8</v>
      </c>
      <c r="F3" s="32" t="s">
        <v>11</v>
      </c>
      <c r="G3" s="32"/>
      <c r="H3" s="32"/>
      <c r="I3" s="32"/>
      <c r="J3" s="32" t="s">
        <v>505</v>
      </c>
      <c r="K3" s="32"/>
      <c r="L3" s="32" t="s">
        <v>1</v>
      </c>
      <c r="M3" s="34" t="s">
        <v>2</v>
      </c>
    </row>
    <row r="4" spans="1:13" ht="15.75" thickBot="1">
      <c r="A4" s="45"/>
      <c r="B4" s="33"/>
      <c r="C4" s="33"/>
      <c r="D4" s="33"/>
      <c r="E4" s="33"/>
      <c r="F4" s="5">
        <v>1</v>
      </c>
      <c r="G4" s="5">
        <v>2</v>
      </c>
      <c r="H4" s="5">
        <v>3</v>
      </c>
      <c r="I4" s="5" t="s">
        <v>5</v>
      </c>
      <c r="J4" s="5" t="s">
        <v>475</v>
      </c>
      <c r="K4" s="5" t="s">
        <v>476</v>
      </c>
      <c r="L4" s="33"/>
      <c r="M4" s="35"/>
    </row>
    <row r="5" spans="1:13" ht="15">
      <c r="A5" s="36" t="s">
        <v>504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4"/>
    </row>
    <row r="6" spans="1:13" ht="12.75">
      <c r="A6" s="7" t="s">
        <v>268</v>
      </c>
      <c r="B6" s="7" t="s">
        <v>269</v>
      </c>
      <c r="C6" s="7" t="s">
        <v>270</v>
      </c>
      <c r="D6" s="7" t="s">
        <v>160</v>
      </c>
      <c r="E6" s="7" t="s">
        <v>161</v>
      </c>
      <c r="F6" s="9" t="s">
        <v>43</v>
      </c>
      <c r="G6" s="9"/>
      <c r="H6" s="8"/>
      <c r="I6" s="9" t="s">
        <v>43</v>
      </c>
      <c r="J6" s="9" t="s">
        <v>506</v>
      </c>
      <c r="K6" s="9" t="s">
        <v>507</v>
      </c>
      <c r="L6" s="7" t="s">
        <v>508</v>
      </c>
      <c r="M6" s="7" t="s">
        <v>28</v>
      </c>
    </row>
    <row r="7" spans="1:13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4"/>
      <c r="M7" s="4"/>
    </row>
    <row r="8" spans="1:13" ht="15">
      <c r="A8" s="4"/>
      <c r="B8" s="4"/>
      <c r="C8" s="4"/>
      <c r="D8" s="10" t="s">
        <v>29</v>
      </c>
      <c r="E8" s="4" t="s">
        <v>541</v>
      </c>
      <c r="F8" s="3"/>
      <c r="G8" s="3"/>
      <c r="H8" s="3"/>
      <c r="I8" s="3"/>
      <c r="J8" s="3"/>
      <c r="K8" s="3"/>
      <c r="L8" s="4"/>
      <c r="M8" s="4"/>
    </row>
    <row r="9" spans="1:13" ht="15">
      <c r="A9" s="4"/>
      <c r="B9" s="4"/>
      <c r="C9" s="4"/>
      <c r="D9" s="10" t="s">
        <v>30</v>
      </c>
      <c r="E9" s="4" t="s">
        <v>542</v>
      </c>
      <c r="F9" s="3"/>
      <c r="G9" s="3"/>
      <c r="H9" s="3"/>
      <c r="I9" s="3"/>
      <c r="J9" s="3"/>
      <c r="K9" s="3"/>
      <c r="L9" s="4"/>
      <c r="M9" s="4"/>
    </row>
    <row r="10" spans="1:13" ht="15">
      <c r="A10" s="4"/>
      <c r="B10" s="4"/>
      <c r="C10" s="4"/>
      <c r="D10" s="10" t="s">
        <v>31</v>
      </c>
      <c r="E10" s="4" t="s">
        <v>543</v>
      </c>
      <c r="F10" s="3"/>
      <c r="G10" s="3"/>
      <c r="H10" s="3"/>
      <c r="I10" s="3"/>
      <c r="J10" s="3"/>
      <c r="K10" s="3"/>
      <c r="L10" s="4"/>
      <c r="M10" s="4"/>
    </row>
    <row r="11" spans="1:13" ht="15">
      <c r="A11" s="4"/>
      <c r="B11" s="4"/>
      <c r="C11" s="4"/>
      <c r="D11" s="10" t="s">
        <v>32</v>
      </c>
      <c r="E11" s="4" t="s">
        <v>544</v>
      </c>
      <c r="F11" s="3"/>
      <c r="G11" s="3"/>
      <c r="H11" s="3"/>
      <c r="I11" s="3"/>
      <c r="J11" s="3"/>
      <c r="K11" s="3"/>
      <c r="L11" s="4"/>
      <c r="M11" s="4"/>
    </row>
    <row r="12" spans="1:13" ht="15">
      <c r="A12" s="4"/>
      <c r="B12" s="4"/>
      <c r="C12" s="4"/>
      <c r="D12" s="10" t="s">
        <v>32</v>
      </c>
      <c r="E12" s="4" t="s">
        <v>545</v>
      </c>
      <c r="F12" s="3"/>
      <c r="G12" s="3"/>
      <c r="H12" s="3"/>
      <c r="I12" s="3"/>
      <c r="J12" s="3"/>
      <c r="K12" s="3"/>
      <c r="L12" s="4"/>
      <c r="M12" s="4"/>
    </row>
    <row r="13" spans="1:13" ht="15">
      <c r="A13" s="4"/>
      <c r="B13" s="4"/>
      <c r="C13" s="4"/>
      <c r="D13" s="10" t="s">
        <v>33</v>
      </c>
      <c r="E13" s="4" t="s">
        <v>542</v>
      </c>
      <c r="F13" s="3"/>
      <c r="G13" s="3"/>
      <c r="H13" s="3"/>
      <c r="I13" s="3"/>
      <c r="J13" s="3"/>
      <c r="K13" s="3"/>
      <c r="L13" s="4"/>
      <c r="M13" s="4"/>
    </row>
  </sheetData>
  <sheetProtection/>
  <mergeCells count="11">
    <mergeCell ref="A5:L5"/>
    <mergeCell ref="A3:A4"/>
    <mergeCell ref="B3:B4"/>
    <mergeCell ref="C3:C4"/>
    <mergeCell ref="D3:D4"/>
    <mergeCell ref="E3:E4"/>
    <mergeCell ref="A1:M2"/>
    <mergeCell ref="F3:I3"/>
    <mergeCell ref="J3:K3"/>
    <mergeCell ref="L3:L4"/>
    <mergeCell ref="M3:M4"/>
  </mergeCells>
  <printOptions/>
  <pageMargins left="0.7" right="0.7" top="0.75" bottom="0.75" header="0.3" footer="0.3"/>
  <pageSetup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J3" sqref="J3:J4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22.75390625" style="4" bestFit="1" customWidth="1"/>
    <col min="5" max="5" width="17.25390625" style="4" bestFit="1" customWidth="1"/>
    <col min="6" max="7" width="5.625" style="3" bestFit="1" customWidth="1"/>
    <col min="8" max="8" width="6.125" style="3" customWidth="1"/>
    <col min="9" max="9" width="8.375" style="3" customWidth="1"/>
    <col min="10" max="10" width="13.625" style="4" customWidth="1"/>
    <col min="11" max="16384" width="9.125" style="3" customWidth="1"/>
  </cols>
  <sheetData>
    <row r="1" spans="1:10" s="2" customFormat="1" ht="28.5" customHeight="1">
      <c r="A1" s="38" t="s">
        <v>576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3"/>
    </row>
    <row r="3" spans="1:10" s="1" customFormat="1" ht="12.75" customHeight="1">
      <c r="A3" s="44" t="s">
        <v>0</v>
      </c>
      <c r="B3" s="46" t="s">
        <v>6</v>
      </c>
      <c r="C3" s="46" t="s">
        <v>7</v>
      </c>
      <c r="D3" s="32" t="s">
        <v>4</v>
      </c>
      <c r="E3" s="32" t="s">
        <v>8</v>
      </c>
      <c r="F3" s="32" t="s">
        <v>512</v>
      </c>
      <c r="G3" s="32"/>
      <c r="H3" s="32"/>
      <c r="I3" s="32"/>
      <c r="J3" s="34" t="s">
        <v>2</v>
      </c>
    </row>
    <row r="4" spans="1:10" s="1" customFormat="1" ht="36" customHeight="1" thickBot="1">
      <c r="A4" s="45"/>
      <c r="B4" s="33"/>
      <c r="C4" s="33"/>
      <c r="D4" s="33"/>
      <c r="E4" s="33"/>
      <c r="F4" s="5">
        <v>1</v>
      </c>
      <c r="G4" s="5">
        <v>2</v>
      </c>
      <c r="H4" s="5">
        <v>3</v>
      </c>
      <c r="I4" s="5" t="s">
        <v>5</v>
      </c>
      <c r="J4" s="35"/>
    </row>
    <row r="5" spans="1:9" ht="15">
      <c r="A5" s="36" t="s">
        <v>509</v>
      </c>
      <c r="B5" s="37"/>
      <c r="C5" s="37"/>
      <c r="D5" s="37"/>
      <c r="E5" s="37"/>
      <c r="F5" s="37"/>
      <c r="G5" s="37"/>
      <c r="H5" s="37"/>
      <c r="I5" s="37"/>
    </row>
    <row r="6" spans="1:10" ht="13.5" thickBot="1">
      <c r="A6" s="7" t="s">
        <v>510</v>
      </c>
      <c r="B6" s="7" t="s">
        <v>420</v>
      </c>
      <c r="C6" s="7" t="s">
        <v>421</v>
      </c>
      <c r="D6" s="7" t="s">
        <v>579</v>
      </c>
      <c r="E6" s="7" t="s">
        <v>19</v>
      </c>
      <c r="F6" s="9" t="s">
        <v>43</v>
      </c>
      <c r="G6" s="9" t="s">
        <v>129</v>
      </c>
      <c r="H6" s="9" t="s">
        <v>191</v>
      </c>
      <c r="I6" s="8"/>
      <c r="J6" s="7" t="s">
        <v>580</v>
      </c>
    </row>
    <row r="7" spans="1:9" ht="15">
      <c r="A7" s="36" t="s">
        <v>513</v>
      </c>
      <c r="B7" s="37"/>
      <c r="C7" s="37"/>
      <c r="D7" s="37"/>
      <c r="E7" s="37"/>
      <c r="F7" s="37"/>
      <c r="G7" s="37"/>
      <c r="H7" s="37"/>
      <c r="I7" s="37"/>
    </row>
    <row r="8" spans="1:10" ht="12.75">
      <c r="A8" s="7" t="s">
        <v>514</v>
      </c>
      <c r="B8" s="7" t="s">
        <v>515</v>
      </c>
      <c r="C8" s="7" t="s">
        <v>516</v>
      </c>
      <c r="D8" s="7" t="s">
        <v>511</v>
      </c>
      <c r="E8" s="7" t="s">
        <v>19</v>
      </c>
      <c r="F8" s="9" t="s">
        <v>517</v>
      </c>
      <c r="G8" s="9" t="s">
        <v>518</v>
      </c>
      <c r="H8" s="9" t="s">
        <v>519</v>
      </c>
      <c r="I8" s="8"/>
      <c r="J8" s="7" t="s">
        <v>28</v>
      </c>
    </row>
    <row r="9" ht="12.75">
      <c r="I9" s="6"/>
    </row>
    <row r="10" spans="4:5" ht="15">
      <c r="D10" s="10" t="s">
        <v>30</v>
      </c>
      <c r="E10" s="4" t="s">
        <v>542</v>
      </c>
    </row>
    <row r="11" spans="4:5" ht="15">
      <c r="D11" s="10" t="s">
        <v>31</v>
      </c>
      <c r="E11" s="4" t="s">
        <v>546</v>
      </c>
    </row>
    <row r="12" spans="4:5" ht="15">
      <c r="D12" s="10" t="s">
        <v>32</v>
      </c>
      <c r="E12" s="4" t="s">
        <v>547</v>
      </c>
    </row>
    <row r="13" spans="4:5" ht="15">
      <c r="D13" s="10" t="s">
        <v>32</v>
      </c>
      <c r="E13" s="4" t="s">
        <v>544</v>
      </c>
    </row>
    <row r="14" spans="4:5" ht="15">
      <c r="D14" s="10" t="s">
        <v>33</v>
      </c>
      <c r="E14" s="4" t="s">
        <v>542</v>
      </c>
    </row>
    <row r="15" ht="15">
      <c r="D15" s="10"/>
    </row>
  </sheetData>
  <sheetProtection/>
  <mergeCells count="10">
    <mergeCell ref="J3:J4"/>
    <mergeCell ref="A5:I5"/>
    <mergeCell ref="A7:I7"/>
    <mergeCell ref="A1:J2"/>
    <mergeCell ref="A3:A4"/>
    <mergeCell ref="B3:B4"/>
    <mergeCell ref="C3:C4"/>
    <mergeCell ref="D3:D4"/>
    <mergeCell ref="E3:E4"/>
    <mergeCell ref="F3:I3"/>
  </mergeCells>
  <printOptions/>
  <pageMargins left="0.7" right="0.7" top="0.75" bottom="0.75" header="0.3" footer="0.3"/>
  <pageSetup orientation="portrait" paperSize="9" scale="66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22.75390625" style="4" bestFit="1" customWidth="1"/>
    <col min="5" max="5" width="17.25390625" style="4" bestFit="1" customWidth="1"/>
    <col min="6" max="7" width="5.625" style="3" bestFit="1" customWidth="1"/>
    <col min="8" max="8" width="6.125" style="3" customWidth="1"/>
    <col min="9" max="9" width="10.125" style="3" customWidth="1"/>
    <col min="10" max="10" width="8.875" style="4" bestFit="1" customWidth="1"/>
    <col min="11" max="16384" width="9.125" style="3" customWidth="1"/>
  </cols>
  <sheetData>
    <row r="1" spans="1:10" s="2" customFormat="1" ht="28.5" customHeight="1">
      <c r="A1" s="38" t="s">
        <v>577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3"/>
    </row>
    <row r="3" spans="1:10" s="1" customFormat="1" ht="12.75" customHeight="1">
      <c r="A3" s="44" t="s">
        <v>0</v>
      </c>
      <c r="B3" s="46" t="s">
        <v>6</v>
      </c>
      <c r="C3" s="46" t="s">
        <v>7</v>
      </c>
      <c r="D3" s="32" t="s">
        <v>4</v>
      </c>
      <c r="E3" s="32" t="s">
        <v>8</v>
      </c>
      <c r="F3" s="32" t="s">
        <v>520</v>
      </c>
      <c r="G3" s="32"/>
      <c r="H3" s="32"/>
      <c r="I3" s="32"/>
      <c r="J3" s="34" t="s">
        <v>2</v>
      </c>
    </row>
    <row r="4" spans="1:10" s="1" customFormat="1" ht="36" customHeight="1" thickBot="1">
      <c r="A4" s="45"/>
      <c r="B4" s="33"/>
      <c r="C4" s="33"/>
      <c r="D4" s="33"/>
      <c r="E4" s="33"/>
      <c r="F4" s="5">
        <v>1</v>
      </c>
      <c r="G4" s="5">
        <v>2</v>
      </c>
      <c r="H4" s="5">
        <v>3</v>
      </c>
      <c r="I4" s="5" t="s">
        <v>5</v>
      </c>
      <c r="J4" s="35"/>
    </row>
    <row r="5" spans="1:9" ht="15">
      <c r="A5" s="36" t="s">
        <v>504</v>
      </c>
      <c r="B5" s="37"/>
      <c r="C5" s="37"/>
      <c r="D5" s="37"/>
      <c r="E5" s="37"/>
      <c r="F5" s="37"/>
      <c r="G5" s="37"/>
      <c r="H5" s="37"/>
      <c r="I5" s="37"/>
    </row>
    <row r="6" spans="1:10" ht="12.75">
      <c r="A6" s="7" t="s">
        <v>521</v>
      </c>
      <c r="B6" s="7" t="s">
        <v>522</v>
      </c>
      <c r="C6" s="7" t="s">
        <v>523</v>
      </c>
      <c r="D6" s="7" t="s">
        <v>511</v>
      </c>
      <c r="E6" s="7" t="s">
        <v>19</v>
      </c>
      <c r="F6" s="9" t="s">
        <v>524</v>
      </c>
      <c r="G6" s="9" t="s">
        <v>525</v>
      </c>
      <c r="H6" s="8" t="s">
        <v>526</v>
      </c>
      <c r="I6" s="8"/>
      <c r="J6" s="7" t="s">
        <v>28</v>
      </c>
    </row>
    <row r="7" ht="12.75">
      <c r="I7" s="6"/>
    </row>
    <row r="8" spans="4:5" ht="15">
      <c r="D8" s="10" t="s">
        <v>30</v>
      </c>
      <c r="E8" s="4" t="s">
        <v>542</v>
      </c>
    </row>
    <row r="9" spans="4:5" ht="15">
      <c r="D9" s="10" t="s">
        <v>31</v>
      </c>
      <c r="E9" s="4" t="s">
        <v>546</v>
      </c>
    </row>
    <row r="10" spans="4:5" ht="15">
      <c r="D10" s="10" t="s">
        <v>32</v>
      </c>
      <c r="E10" s="4" t="s">
        <v>547</v>
      </c>
    </row>
    <row r="11" spans="4:5" ht="15">
      <c r="D11" s="10" t="s">
        <v>32</v>
      </c>
      <c r="E11" s="4" t="s">
        <v>544</v>
      </c>
    </row>
    <row r="12" spans="4:5" ht="15">
      <c r="D12" s="10" t="s">
        <v>33</v>
      </c>
      <c r="E12" s="4" t="s">
        <v>542</v>
      </c>
    </row>
    <row r="13" ht="15">
      <c r="D13" s="10"/>
    </row>
  </sheetData>
  <sheetProtection/>
  <mergeCells count="9">
    <mergeCell ref="A5:I5"/>
    <mergeCell ref="A1:J2"/>
    <mergeCell ref="A3:A4"/>
    <mergeCell ref="B3:B4"/>
    <mergeCell ref="C3:C4"/>
    <mergeCell ref="D3:D4"/>
    <mergeCell ref="E3:E4"/>
    <mergeCell ref="F3:I3"/>
    <mergeCell ref="J3:J4"/>
  </mergeCells>
  <printOptions/>
  <pageMargins left="0.7" right="0.7" top="0.75" bottom="0.75" header="0.3" footer="0.3"/>
  <pageSetup orientation="portrait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22.75390625" style="4" bestFit="1" customWidth="1"/>
    <col min="5" max="5" width="17.25390625" style="4" bestFit="1" customWidth="1"/>
    <col min="6" max="7" width="5.625" style="3" bestFit="1" customWidth="1"/>
    <col min="8" max="8" width="6.125" style="3" customWidth="1"/>
    <col min="9" max="9" width="4.875" style="3" bestFit="1" customWidth="1"/>
    <col min="10" max="10" width="8.875" style="4" bestFit="1" customWidth="1"/>
    <col min="11" max="16384" width="9.125" style="3" customWidth="1"/>
  </cols>
  <sheetData>
    <row r="1" spans="1:10" s="2" customFormat="1" ht="28.5" customHeight="1">
      <c r="A1" s="38" t="s">
        <v>578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s="2" customFormat="1" ht="102.75" customHeight="1" thickBot="1">
      <c r="A2" s="41"/>
      <c r="B2" s="42"/>
      <c r="C2" s="42"/>
      <c r="D2" s="42"/>
      <c r="E2" s="42"/>
      <c r="F2" s="42"/>
      <c r="G2" s="42"/>
      <c r="H2" s="42"/>
      <c r="I2" s="42"/>
      <c r="J2" s="43"/>
    </row>
    <row r="3" spans="1:10" s="1" customFormat="1" ht="12.75" customHeight="1">
      <c r="A3" s="44" t="s">
        <v>0</v>
      </c>
      <c r="B3" s="46" t="s">
        <v>6</v>
      </c>
      <c r="C3" s="46" t="s">
        <v>7</v>
      </c>
      <c r="D3" s="32" t="s">
        <v>4</v>
      </c>
      <c r="E3" s="32" t="s">
        <v>8</v>
      </c>
      <c r="F3" s="32" t="s">
        <v>527</v>
      </c>
      <c r="G3" s="32"/>
      <c r="H3" s="32"/>
      <c r="I3" s="32"/>
      <c r="J3" s="34" t="s">
        <v>2</v>
      </c>
    </row>
    <row r="4" spans="1:10" s="1" customFormat="1" ht="36" customHeight="1" thickBot="1">
      <c r="A4" s="45"/>
      <c r="B4" s="33"/>
      <c r="C4" s="33"/>
      <c r="D4" s="33"/>
      <c r="E4" s="33"/>
      <c r="F4" s="5">
        <v>1</v>
      </c>
      <c r="G4" s="5">
        <v>2</v>
      </c>
      <c r="H4" s="5">
        <v>3</v>
      </c>
      <c r="I4" s="5" t="s">
        <v>5</v>
      </c>
      <c r="J4" s="35"/>
    </row>
    <row r="5" spans="1:9" ht="15">
      <c r="A5" s="36" t="s">
        <v>528</v>
      </c>
      <c r="B5" s="37"/>
      <c r="C5" s="37"/>
      <c r="D5" s="37"/>
      <c r="E5" s="37"/>
      <c r="F5" s="37"/>
      <c r="G5" s="37"/>
      <c r="H5" s="37"/>
      <c r="I5" s="37"/>
    </row>
    <row r="6" spans="1:10" ht="12.75">
      <c r="A6" s="7" t="s">
        <v>529</v>
      </c>
      <c r="B6" s="7" t="s">
        <v>530</v>
      </c>
      <c r="C6" s="7" t="s">
        <v>531</v>
      </c>
      <c r="D6" s="7" t="s">
        <v>511</v>
      </c>
      <c r="E6" s="7" t="s">
        <v>19</v>
      </c>
      <c r="F6" s="9" t="s">
        <v>532</v>
      </c>
      <c r="G6" s="9" t="s">
        <v>533</v>
      </c>
      <c r="H6" s="9" t="s">
        <v>534</v>
      </c>
      <c r="I6" s="9" t="s">
        <v>535</v>
      </c>
      <c r="J6" s="7" t="s">
        <v>28</v>
      </c>
    </row>
    <row r="7" spans="1:10" ht="12.75">
      <c r="A7" s="4" t="s">
        <v>536</v>
      </c>
      <c r="B7" s="7" t="s">
        <v>537</v>
      </c>
      <c r="C7" s="7" t="s">
        <v>538</v>
      </c>
      <c r="D7" s="7" t="s">
        <v>511</v>
      </c>
      <c r="E7" s="7" t="s">
        <v>19</v>
      </c>
      <c r="F7" s="9" t="s">
        <v>539</v>
      </c>
      <c r="G7" s="9" t="s">
        <v>540</v>
      </c>
      <c r="H7" s="9" t="s">
        <v>532</v>
      </c>
      <c r="I7" s="9"/>
      <c r="J7" s="7" t="s">
        <v>28</v>
      </c>
    </row>
    <row r="8" ht="12.75">
      <c r="I8" s="6"/>
    </row>
    <row r="9" spans="4:5" ht="15">
      <c r="D9" s="10" t="s">
        <v>30</v>
      </c>
      <c r="E9" s="4" t="s">
        <v>542</v>
      </c>
    </row>
    <row r="10" spans="4:5" ht="15">
      <c r="D10" s="10" t="s">
        <v>31</v>
      </c>
      <c r="E10" s="4" t="s">
        <v>546</v>
      </c>
    </row>
    <row r="11" spans="4:5" ht="15">
      <c r="D11" s="10" t="s">
        <v>32</v>
      </c>
      <c r="E11" s="4" t="s">
        <v>547</v>
      </c>
    </row>
    <row r="12" spans="4:5" ht="15">
      <c r="D12" s="10" t="s">
        <v>32</v>
      </c>
      <c r="E12" s="4" t="s">
        <v>544</v>
      </c>
    </row>
    <row r="13" spans="4:5" ht="15">
      <c r="D13" s="10" t="s">
        <v>33</v>
      </c>
      <c r="E13" s="4" t="s">
        <v>542</v>
      </c>
    </row>
    <row r="14" ht="15">
      <c r="D14" s="10"/>
    </row>
  </sheetData>
  <sheetProtection/>
  <mergeCells count="9">
    <mergeCell ref="A5:I5"/>
    <mergeCell ref="A1:J2"/>
    <mergeCell ref="A3:A4"/>
    <mergeCell ref="B3:B4"/>
    <mergeCell ref="C3:C4"/>
    <mergeCell ref="D3:D4"/>
    <mergeCell ref="E3:E4"/>
    <mergeCell ref="F3:I3"/>
    <mergeCell ref="J3:J4"/>
  </mergeCells>
  <printOptions/>
  <pageMargins left="0.7" right="0.7" top="0.75" bottom="0.75" header="0.3" footer="0.3"/>
  <pageSetup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3">
      <selection activeCell="K16" sqref="K16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3.375" style="4" bestFit="1" customWidth="1"/>
    <col min="4" max="4" width="10.75390625" style="4" bestFit="1" customWidth="1"/>
    <col min="5" max="5" width="22.75390625" style="4" bestFit="1" customWidth="1"/>
    <col min="6" max="6" width="20.875" style="4" bestFit="1" customWidth="1"/>
    <col min="7" max="7" width="8.00390625" style="3" customWidth="1"/>
    <col min="8" max="8" width="8.625" style="29" customWidth="1"/>
    <col min="9" max="9" width="7.87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38" t="s">
        <v>550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96.7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6</v>
      </c>
      <c r="C3" s="46" t="s">
        <v>7</v>
      </c>
      <c r="D3" s="32" t="s">
        <v>495</v>
      </c>
      <c r="E3" s="32" t="s">
        <v>4</v>
      </c>
      <c r="F3" s="32" t="s">
        <v>8</v>
      </c>
      <c r="G3" s="32" t="s">
        <v>474</v>
      </c>
      <c r="H3" s="32"/>
      <c r="I3" s="32" t="s">
        <v>477</v>
      </c>
      <c r="J3" s="32" t="s">
        <v>3</v>
      </c>
      <c r="K3" s="34" t="s">
        <v>2</v>
      </c>
    </row>
    <row r="4" spans="1:11" s="1" customFormat="1" ht="33.75" customHeight="1" thickBot="1">
      <c r="A4" s="45"/>
      <c r="B4" s="33"/>
      <c r="C4" s="33"/>
      <c r="D4" s="33"/>
      <c r="E4" s="33"/>
      <c r="F4" s="33"/>
      <c r="G4" s="5" t="s">
        <v>475</v>
      </c>
      <c r="H4" s="27" t="s">
        <v>476</v>
      </c>
      <c r="I4" s="33"/>
      <c r="J4" s="33"/>
      <c r="K4" s="35"/>
    </row>
    <row r="5" spans="1:10" ht="15">
      <c r="A5" s="36" t="s">
        <v>13</v>
      </c>
      <c r="B5" s="37"/>
      <c r="C5" s="37"/>
      <c r="D5" s="37"/>
      <c r="E5" s="37"/>
      <c r="F5" s="37"/>
      <c r="G5" s="37"/>
      <c r="H5" s="37"/>
      <c r="I5" s="37"/>
      <c r="J5" s="37"/>
    </row>
    <row r="6" spans="1:11" ht="12.75">
      <c r="A6" s="7" t="s">
        <v>157</v>
      </c>
      <c r="B6" s="7" t="s">
        <v>158</v>
      </c>
      <c r="C6" s="7" t="s">
        <v>159</v>
      </c>
      <c r="D6" s="7" t="str">
        <f>"0,7226"</f>
        <v>0,7226</v>
      </c>
      <c r="E6" s="7" t="s">
        <v>160</v>
      </c>
      <c r="F6" s="7" t="s">
        <v>161</v>
      </c>
      <c r="G6" s="9" t="s">
        <v>218</v>
      </c>
      <c r="H6" s="28" t="s">
        <v>500</v>
      </c>
      <c r="I6" s="7" t="str">
        <f>"2745,0"</f>
        <v>2745,0</v>
      </c>
      <c r="J6" s="9" t="str">
        <f>"1983,5370"</f>
        <v>1983,5370</v>
      </c>
      <c r="K6" s="7" t="s">
        <v>28</v>
      </c>
    </row>
    <row r="8" spans="5:6" ht="15">
      <c r="E8" s="10" t="s">
        <v>29</v>
      </c>
      <c r="F8" s="4" t="s">
        <v>541</v>
      </c>
    </row>
    <row r="9" spans="5:6" ht="15">
      <c r="E9" s="10" t="s">
        <v>30</v>
      </c>
      <c r="F9" s="4" t="s">
        <v>542</v>
      </c>
    </row>
    <row r="10" spans="5:6" ht="15">
      <c r="E10" s="10" t="s">
        <v>31</v>
      </c>
      <c r="F10" s="4" t="s">
        <v>543</v>
      </c>
    </row>
    <row r="11" spans="5:6" ht="15">
      <c r="E11" s="10" t="s">
        <v>32</v>
      </c>
      <c r="F11" s="4" t="s">
        <v>544</v>
      </c>
    </row>
    <row r="12" spans="5:6" ht="15">
      <c r="E12" s="10" t="s">
        <v>32</v>
      </c>
      <c r="F12" s="4" t="s">
        <v>545</v>
      </c>
    </row>
    <row r="13" spans="5:6" ht="15">
      <c r="E13" s="10" t="s">
        <v>33</v>
      </c>
      <c r="F13" s="4" t="s">
        <v>542</v>
      </c>
    </row>
    <row r="14" ht="15">
      <c r="E14" s="10"/>
    </row>
    <row r="16" spans="1:2" ht="18">
      <c r="A16" s="11" t="s">
        <v>34</v>
      </c>
      <c r="B16" s="11"/>
    </row>
    <row r="17" spans="1:2" ht="15">
      <c r="A17" s="12" t="s">
        <v>35</v>
      </c>
      <c r="B17" s="12"/>
    </row>
    <row r="18" spans="1:2" ht="14.25">
      <c r="A18" s="14"/>
      <c r="B18" s="15" t="s">
        <v>36</v>
      </c>
    </row>
    <row r="19" spans="1:5" ht="15">
      <c r="A19" s="16" t="s">
        <v>37</v>
      </c>
      <c r="B19" s="16" t="s">
        <v>38</v>
      </c>
      <c r="C19" s="16" t="s">
        <v>39</v>
      </c>
      <c r="D19" s="16" t="s">
        <v>40</v>
      </c>
      <c r="E19" s="16" t="s">
        <v>497</v>
      </c>
    </row>
    <row r="20" spans="1:5" ht="12.75">
      <c r="A20" s="13" t="s">
        <v>156</v>
      </c>
      <c r="B20" s="4" t="s">
        <v>170</v>
      </c>
      <c r="C20" s="4" t="s">
        <v>43</v>
      </c>
      <c r="D20" s="4" t="s">
        <v>501</v>
      </c>
      <c r="E20" s="17" t="s">
        <v>502</v>
      </c>
    </row>
    <row r="25" spans="1:2" ht="18">
      <c r="A25" s="11" t="s">
        <v>133</v>
      </c>
      <c r="B25" s="11"/>
    </row>
    <row r="26" spans="1:3" ht="15">
      <c r="A26" s="16" t="s">
        <v>134</v>
      </c>
      <c r="B26" s="16" t="s">
        <v>135</v>
      </c>
      <c r="C26" s="16" t="s">
        <v>136</v>
      </c>
    </row>
    <row r="27" spans="1:3" ht="12.75">
      <c r="A27" s="4" t="s">
        <v>160</v>
      </c>
      <c r="B27" s="4" t="s">
        <v>198</v>
      </c>
      <c r="C27" s="4" t="s">
        <v>503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2">
      <selection activeCell="F23" sqref="F23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2.25390625" style="4" bestFit="1" customWidth="1"/>
    <col min="4" max="4" width="10.75390625" style="4" bestFit="1" customWidth="1"/>
    <col min="5" max="5" width="22.75390625" style="4" bestFit="1" customWidth="1"/>
    <col min="6" max="6" width="20.875" style="4" bestFit="1" customWidth="1"/>
    <col min="7" max="7" width="6.375" style="3" customWidth="1"/>
    <col min="8" max="8" width="9.625" style="29" customWidth="1"/>
    <col min="9" max="9" width="7.875" style="4" bestFit="1" customWidth="1"/>
    <col min="10" max="10" width="8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38" t="s">
        <v>551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93.7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6</v>
      </c>
      <c r="C3" s="46" t="s">
        <v>7</v>
      </c>
      <c r="D3" s="32" t="s">
        <v>495</v>
      </c>
      <c r="E3" s="32" t="s">
        <v>4</v>
      </c>
      <c r="F3" s="32" t="s">
        <v>8</v>
      </c>
      <c r="G3" s="32" t="s">
        <v>474</v>
      </c>
      <c r="H3" s="32"/>
      <c r="I3" s="32" t="s">
        <v>477</v>
      </c>
      <c r="J3" s="32" t="s">
        <v>3</v>
      </c>
      <c r="K3" s="34" t="s">
        <v>2</v>
      </c>
    </row>
    <row r="4" spans="1:11" s="1" customFormat="1" ht="36.75" customHeight="1" thickBot="1">
      <c r="A4" s="45"/>
      <c r="B4" s="33"/>
      <c r="C4" s="33"/>
      <c r="D4" s="33"/>
      <c r="E4" s="33"/>
      <c r="F4" s="33"/>
      <c r="G4" s="5" t="s">
        <v>475</v>
      </c>
      <c r="H4" s="27" t="s">
        <v>476</v>
      </c>
      <c r="I4" s="33"/>
      <c r="J4" s="33"/>
      <c r="K4" s="35"/>
    </row>
    <row r="5" spans="1:10" ht="15">
      <c r="A5" s="36" t="s">
        <v>260</v>
      </c>
      <c r="B5" s="37"/>
      <c r="C5" s="37"/>
      <c r="D5" s="37"/>
      <c r="E5" s="37"/>
      <c r="F5" s="37"/>
      <c r="G5" s="37"/>
      <c r="H5" s="37"/>
      <c r="I5" s="37"/>
      <c r="J5" s="37"/>
    </row>
    <row r="6" spans="1:11" ht="12.75">
      <c r="A6" s="7" t="s">
        <v>268</v>
      </c>
      <c r="B6" s="7" t="s">
        <v>269</v>
      </c>
      <c r="C6" s="7" t="s">
        <v>270</v>
      </c>
      <c r="D6" s="7" t="str">
        <f>"0,7810"</f>
        <v>0,7810</v>
      </c>
      <c r="E6" s="7" t="s">
        <v>160</v>
      </c>
      <c r="F6" s="7" t="s">
        <v>161</v>
      </c>
      <c r="G6" s="9" t="s">
        <v>58</v>
      </c>
      <c r="H6" s="28" t="s">
        <v>496</v>
      </c>
      <c r="I6" s="7" t="str">
        <f>"880,0"</f>
        <v>880,0</v>
      </c>
      <c r="J6" s="9" t="str">
        <f>"687,2800"</f>
        <v>687,2800</v>
      </c>
      <c r="K6" s="7" t="s">
        <v>28</v>
      </c>
    </row>
    <row r="8" spans="5:6" ht="15">
      <c r="E8" s="10" t="s">
        <v>29</v>
      </c>
      <c r="F8" s="4" t="s">
        <v>541</v>
      </c>
    </row>
    <row r="9" spans="5:6" ht="15">
      <c r="E9" s="10" t="s">
        <v>30</v>
      </c>
      <c r="F9" s="4" t="s">
        <v>542</v>
      </c>
    </row>
    <row r="10" spans="5:6" ht="15">
      <c r="E10" s="10" t="s">
        <v>31</v>
      </c>
      <c r="F10" s="4" t="s">
        <v>543</v>
      </c>
    </row>
    <row r="11" spans="5:6" ht="15">
      <c r="E11" s="10" t="s">
        <v>32</v>
      </c>
      <c r="F11" s="4" t="s">
        <v>544</v>
      </c>
    </row>
    <row r="12" spans="5:6" ht="15">
      <c r="E12" s="10" t="s">
        <v>32</v>
      </c>
      <c r="F12" s="4" t="s">
        <v>545</v>
      </c>
    </row>
    <row r="13" spans="5:6" ht="15">
      <c r="E13" s="10" t="s">
        <v>33</v>
      </c>
      <c r="F13" s="4" t="s">
        <v>542</v>
      </c>
    </row>
    <row r="14" ht="15">
      <c r="E14" s="10"/>
    </row>
    <row r="16" spans="1:2" ht="18">
      <c r="A16" s="11" t="s">
        <v>34</v>
      </c>
      <c r="B16" s="11"/>
    </row>
    <row r="17" spans="1:2" ht="15">
      <c r="A17" s="12" t="s">
        <v>35</v>
      </c>
      <c r="B17" s="12"/>
    </row>
    <row r="18" spans="1:2" ht="14.25">
      <c r="A18" s="14"/>
      <c r="B18" s="15" t="s">
        <v>36</v>
      </c>
    </row>
    <row r="19" spans="1:5" ht="15">
      <c r="A19" s="16" t="s">
        <v>37</v>
      </c>
      <c r="B19" s="16" t="s">
        <v>38</v>
      </c>
      <c r="C19" s="16" t="s">
        <v>39</v>
      </c>
      <c r="D19" s="16" t="s">
        <v>40</v>
      </c>
      <c r="E19" s="16" t="s">
        <v>497</v>
      </c>
    </row>
    <row r="20" spans="1:5" ht="12.75">
      <c r="A20" s="13" t="s">
        <v>267</v>
      </c>
      <c r="B20" s="4" t="s">
        <v>308</v>
      </c>
      <c r="C20" s="4" t="s">
        <v>305</v>
      </c>
      <c r="D20" s="4" t="s">
        <v>498</v>
      </c>
      <c r="E20" s="17" t="s">
        <v>499</v>
      </c>
    </row>
    <row r="25" spans="1:2" ht="18">
      <c r="A25" s="11" t="s">
        <v>133</v>
      </c>
      <c r="B25" s="11"/>
    </row>
    <row r="26" spans="1:3" ht="15">
      <c r="A26" s="16" t="s">
        <v>134</v>
      </c>
      <c r="B26" s="16" t="s">
        <v>135</v>
      </c>
      <c r="C26" s="16" t="s">
        <v>136</v>
      </c>
    </row>
    <row r="27" spans="1:3" ht="12.75">
      <c r="A27" s="4" t="s">
        <v>160</v>
      </c>
      <c r="B27" s="4" t="s">
        <v>198</v>
      </c>
      <c r="C27" s="4" t="s">
        <v>481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20.25390625" style="4" bestFit="1" customWidth="1"/>
    <col min="4" max="4" width="10.625" style="4" bestFit="1" customWidth="1"/>
    <col min="5" max="5" width="22.75390625" style="4" bestFit="1" customWidth="1"/>
    <col min="6" max="6" width="29.00390625" style="4" bestFit="1" customWidth="1"/>
    <col min="7" max="7" width="5.625" style="3" bestFit="1" customWidth="1"/>
    <col min="8" max="8" width="9.625" style="29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38" t="s">
        <v>552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76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6</v>
      </c>
      <c r="C3" s="46" t="s">
        <v>7</v>
      </c>
      <c r="D3" s="32" t="s">
        <v>462</v>
      </c>
      <c r="E3" s="32" t="s">
        <v>4</v>
      </c>
      <c r="F3" s="32" t="s">
        <v>8</v>
      </c>
      <c r="G3" s="32" t="s">
        <v>474</v>
      </c>
      <c r="H3" s="32"/>
      <c r="I3" s="32" t="s">
        <v>477</v>
      </c>
      <c r="J3" s="32" t="s">
        <v>3</v>
      </c>
      <c r="K3" s="34" t="s">
        <v>2</v>
      </c>
    </row>
    <row r="4" spans="1:11" s="1" customFormat="1" ht="21" customHeight="1" thickBot="1">
      <c r="A4" s="45"/>
      <c r="B4" s="33"/>
      <c r="C4" s="33"/>
      <c r="D4" s="33"/>
      <c r="E4" s="33"/>
      <c r="F4" s="33"/>
      <c r="G4" s="5" t="s">
        <v>475</v>
      </c>
      <c r="H4" s="27" t="s">
        <v>476</v>
      </c>
      <c r="I4" s="33"/>
      <c r="J4" s="33"/>
      <c r="K4" s="35"/>
    </row>
    <row r="5" spans="1:10" ht="15">
      <c r="A5" s="36" t="s">
        <v>463</v>
      </c>
      <c r="B5" s="37"/>
      <c r="C5" s="37"/>
      <c r="D5" s="37"/>
      <c r="E5" s="37"/>
      <c r="F5" s="37"/>
      <c r="G5" s="37"/>
      <c r="H5" s="37"/>
      <c r="I5" s="37"/>
      <c r="J5" s="37"/>
    </row>
    <row r="6" spans="1:11" ht="12.75">
      <c r="A6" s="7" t="s">
        <v>164</v>
      </c>
      <c r="B6" s="7" t="s">
        <v>165</v>
      </c>
      <c r="C6" s="7" t="s">
        <v>166</v>
      </c>
      <c r="D6" s="7" t="str">
        <f>"1,0000"</f>
        <v>1,0000</v>
      </c>
      <c r="E6" s="7" t="s">
        <v>160</v>
      </c>
      <c r="F6" s="7" t="s">
        <v>167</v>
      </c>
      <c r="G6" s="9" t="s">
        <v>97</v>
      </c>
      <c r="H6" s="28" t="s">
        <v>491</v>
      </c>
      <c r="I6" s="7" t="str">
        <f>"2400,0"</f>
        <v>2400,0</v>
      </c>
      <c r="J6" s="9" t="str">
        <f>"20,9606"</f>
        <v>20,9606</v>
      </c>
      <c r="K6" s="7" t="s">
        <v>28</v>
      </c>
    </row>
    <row r="8" spans="5:6" ht="15">
      <c r="E8" s="10" t="s">
        <v>29</v>
      </c>
      <c r="F8" s="4" t="s">
        <v>541</v>
      </c>
    </row>
    <row r="9" spans="5:6" ht="15">
      <c r="E9" s="10" t="s">
        <v>30</v>
      </c>
      <c r="F9" s="4" t="s">
        <v>542</v>
      </c>
    </row>
    <row r="10" spans="5:6" ht="15">
      <c r="E10" s="10" t="s">
        <v>31</v>
      </c>
      <c r="F10" s="4" t="s">
        <v>543</v>
      </c>
    </row>
    <row r="11" spans="5:6" ht="15">
      <c r="E11" s="10" t="s">
        <v>32</v>
      </c>
      <c r="F11" s="4" t="s">
        <v>544</v>
      </c>
    </row>
    <row r="12" spans="5:6" ht="15">
      <c r="E12" s="10" t="s">
        <v>32</v>
      </c>
      <c r="F12" s="4" t="s">
        <v>545</v>
      </c>
    </row>
    <row r="13" spans="5:6" ht="15">
      <c r="E13" s="10" t="s">
        <v>33</v>
      </c>
      <c r="F13" s="4" t="s">
        <v>542</v>
      </c>
    </row>
    <row r="14" ht="15">
      <c r="E14" s="10"/>
    </row>
    <row r="16" spans="1:2" ht="18">
      <c r="A16" s="11" t="s">
        <v>34</v>
      </c>
      <c r="B16" s="11"/>
    </row>
    <row r="17" spans="1:2" ht="15">
      <c r="A17" s="12" t="s">
        <v>35</v>
      </c>
      <c r="B17" s="12"/>
    </row>
    <row r="18" spans="1:2" ht="14.25">
      <c r="A18" s="14"/>
      <c r="B18" s="15" t="s">
        <v>114</v>
      </c>
    </row>
    <row r="19" spans="1:5" ht="15">
      <c r="A19" s="16" t="s">
        <v>37</v>
      </c>
      <c r="B19" s="16" t="s">
        <v>38</v>
      </c>
      <c r="C19" s="16" t="s">
        <v>39</v>
      </c>
      <c r="D19" s="16" t="s">
        <v>40</v>
      </c>
      <c r="E19" s="16" t="s">
        <v>470</v>
      </c>
    </row>
    <row r="20" spans="1:5" ht="12.75">
      <c r="A20" s="13" t="s">
        <v>163</v>
      </c>
      <c r="B20" s="4" t="s">
        <v>114</v>
      </c>
      <c r="C20" s="4" t="s">
        <v>471</v>
      </c>
      <c r="D20" s="4" t="s">
        <v>492</v>
      </c>
      <c r="E20" s="17" t="s">
        <v>493</v>
      </c>
    </row>
    <row r="25" spans="1:2" ht="18">
      <c r="A25" s="11" t="s">
        <v>133</v>
      </c>
      <c r="B25" s="11"/>
    </row>
    <row r="26" spans="1:3" ht="15">
      <c r="A26" s="16" t="s">
        <v>134</v>
      </c>
      <c r="B26" s="16" t="s">
        <v>135</v>
      </c>
      <c r="C26" s="16" t="s">
        <v>136</v>
      </c>
    </row>
    <row r="27" spans="1:3" ht="12.75">
      <c r="A27" s="4" t="s">
        <v>160</v>
      </c>
      <c r="B27" s="4" t="s">
        <v>198</v>
      </c>
      <c r="C27" s="4" t="s">
        <v>494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5.25390625" style="4" bestFit="1" customWidth="1"/>
    <col min="4" max="4" width="10.625" style="4" bestFit="1" customWidth="1"/>
    <col min="5" max="5" width="22.75390625" style="4" bestFit="1" customWidth="1"/>
    <col min="6" max="6" width="20.875" style="4" bestFit="1" customWidth="1"/>
    <col min="7" max="7" width="6.25390625" style="3" customWidth="1"/>
    <col min="8" max="8" width="9.25390625" style="29" customWidth="1"/>
    <col min="9" max="9" width="10.125" style="4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38" t="s">
        <v>553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6</v>
      </c>
      <c r="C3" s="46" t="s">
        <v>7</v>
      </c>
      <c r="D3" s="32" t="s">
        <v>462</v>
      </c>
      <c r="E3" s="32" t="s">
        <v>4</v>
      </c>
      <c r="F3" s="32" t="s">
        <v>8</v>
      </c>
      <c r="G3" s="32" t="s">
        <v>474</v>
      </c>
      <c r="H3" s="32"/>
      <c r="I3" s="32" t="s">
        <v>477</v>
      </c>
      <c r="J3" s="32" t="s">
        <v>3</v>
      </c>
      <c r="K3" s="34" t="s">
        <v>2</v>
      </c>
    </row>
    <row r="4" spans="1:11" s="1" customFormat="1" ht="32.25" customHeight="1" thickBot="1">
      <c r="A4" s="45"/>
      <c r="B4" s="33"/>
      <c r="C4" s="33"/>
      <c r="D4" s="33"/>
      <c r="E4" s="33"/>
      <c r="F4" s="33"/>
      <c r="G4" s="5" t="s">
        <v>475</v>
      </c>
      <c r="H4" s="27" t="s">
        <v>476</v>
      </c>
      <c r="I4" s="33"/>
      <c r="J4" s="33"/>
      <c r="K4" s="35"/>
    </row>
    <row r="5" spans="1:10" ht="15">
      <c r="A5" s="36" t="s">
        <v>463</v>
      </c>
      <c r="B5" s="37"/>
      <c r="C5" s="37"/>
      <c r="D5" s="37"/>
      <c r="E5" s="37"/>
      <c r="F5" s="37"/>
      <c r="G5" s="37"/>
      <c r="H5" s="37"/>
      <c r="I5" s="37"/>
      <c r="J5" s="37"/>
    </row>
    <row r="6" spans="1:11" ht="12.75">
      <c r="A6" s="18" t="s">
        <v>483</v>
      </c>
      <c r="B6" s="18" t="s">
        <v>484</v>
      </c>
      <c r="C6" s="18" t="s">
        <v>485</v>
      </c>
      <c r="D6" s="18" t="str">
        <f>"1,0000"</f>
        <v>1,0000</v>
      </c>
      <c r="E6" s="18" t="s">
        <v>486</v>
      </c>
      <c r="F6" s="18" t="s">
        <v>19</v>
      </c>
      <c r="G6" s="19" t="s">
        <v>96</v>
      </c>
      <c r="H6" s="30" t="s">
        <v>487</v>
      </c>
      <c r="I6" s="18" t="str">
        <f>"3795,0"</f>
        <v>3795,0</v>
      </c>
      <c r="J6" s="19" t="str">
        <f>"46,1398"</f>
        <v>46,1398</v>
      </c>
      <c r="K6" s="18" t="s">
        <v>28</v>
      </c>
    </row>
    <row r="7" spans="1:11" ht="12.75">
      <c r="A7" s="21" t="s">
        <v>268</v>
      </c>
      <c r="B7" s="21" t="s">
        <v>269</v>
      </c>
      <c r="C7" s="21" t="s">
        <v>270</v>
      </c>
      <c r="D7" s="21" t="str">
        <f>"1,0000"</f>
        <v>1,0000</v>
      </c>
      <c r="E7" s="21" t="s">
        <v>160</v>
      </c>
      <c r="F7" s="21" t="s">
        <v>161</v>
      </c>
      <c r="G7" s="22" t="s">
        <v>96</v>
      </c>
      <c r="H7" s="31" t="s">
        <v>478</v>
      </c>
      <c r="I7" s="21" t="str">
        <f>"2200,0"</f>
        <v>2200,0</v>
      </c>
      <c r="J7" s="22" t="str">
        <f>"27,5344"</f>
        <v>27,5344</v>
      </c>
      <c r="K7" s="21" t="s">
        <v>28</v>
      </c>
    </row>
    <row r="9" spans="5:6" ht="15">
      <c r="E9" s="10" t="s">
        <v>29</v>
      </c>
      <c r="F9" s="4" t="s">
        <v>541</v>
      </c>
    </row>
    <row r="10" spans="5:6" ht="15">
      <c r="E10" s="10" t="s">
        <v>30</v>
      </c>
      <c r="F10" s="4" t="s">
        <v>542</v>
      </c>
    </row>
    <row r="11" spans="5:6" ht="15">
      <c r="E11" s="10" t="s">
        <v>31</v>
      </c>
      <c r="F11" s="4" t="s">
        <v>543</v>
      </c>
    </row>
    <row r="12" spans="5:6" ht="15">
      <c r="E12" s="10" t="s">
        <v>32</v>
      </c>
      <c r="F12" s="4" t="s">
        <v>544</v>
      </c>
    </row>
    <row r="13" spans="5:6" ht="15">
      <c r="E13" s="10" t="s">
        <v>32</v>
      </c>
      <c r="F13" s="4" t="s">
        <v>545</v>
      </c>
    </row>
    <row r="14" spans="5:6" ht="15">
      <c r="E14" s="10" t="s">
        <v>33</v>
      </c>
      <c r="F14" s="4" t="s">
        <v>542</v>
      </c>
    </row>
    <row r="15" ht="15">
      <c r="E15" s="10"/>
    </row>
    <row r="17" spans="1:2" ht="18">
      <c r="A17" s="11" t="s">
        <v>34</v>
      </c>
      <c r="B17" s="11"/>
    </row>
    <row r="18" spans="1:2" ht="15">
      <c r="A18" s="12" t="s">
        <v>35</v>
      </c>
      <c r="B18" s="12"/>
    </row>
    <row r="19" spans="1:2" ht="14.25">
      <c r="A19" s="14"/>
      <c r="B19" s="15" t="s">
        <v>114</v>
      </c>
    </row>
    <row r="20" spans="1:5" ht="15">
      <c r="A20" s="16" t="s">
        <v>37</v>
      </c>
      <c r="B20" s="16" t="s">
        <v>38</v>
      </c>
      <c r="C20" s="16" t="s">
        <v>39</v>
      </c>
      <c r="D20" s="16" t="s">
        <v>40</v>
      </c>
      <c r="E20" s="16" t="s">
        <v>470</v>
      </c>
    </row>
    <row r="21" spans="1:5" ht="12.75">
      <c r="A21" s="13" t="s">
        <v>482</v>
      </c>
      <c r="B21" s="4" t="s">
        <v>114</v>
      </c>
      <c r="C21" s="4" t="s">
        <v>471</v>
      </c>
      <c r="D21" s="4" t="s">
        <v>488</v>
      </c>
      <c r="E21" s="17" t="s">
        <v>489</v>
      </c>
    </row>
    <row r="23" spans="1:2" ht="14.25">
      <c r="A23" s="14"/>
      <c r="B23" s="15" t="s">
        <v>36</v>
      </c>
    </row>
    <row r="24" spans="1:5" ht="15">
      <c r="A24" s="16" t="s">
        <v>37</v>
      </c>
      <c r="B24" s="16" t="s">
        <v>38</v>
      </c>
      <c r="C24" s="16" t="s">
        <v>39</v>
      </c>
      <c r="D24" s="16" t="s">
        <v>40</v>
      </c>
      <c r="E24" s="16" t="s">
        <v>470</v>
      </c>
    </row>
    <row r="25" spans="1:5" ht="12.75">
      <c r="A25" s="13" t="s">
        <v>267</v>
      </c>
      <c r="B25" s="4" t="s">
        <v>308</v>
      </c>
      <c r="C25" s="4" t="s">
        <v>471</v>
      </c>
      <c r="D25" s="4" t="s">
        <v>479</v>
      </c>
      <c r="E25" s="17" t="s">
        <v>480</v>
      </c>
    </row>
    <row r="30" spans="1:2" ht="18">
      <c r="A30" s="11" t="s">
        <v>133</v>
      </c>
      <c r="B30" s="11"/>
    </row>
    <row r="31" spans="1:3" ht="15">
      <c r="A31" s="16" t="s">
        <v>134</v>
      </c>
      <c r="B31" s="16" t="s">
        <v>135</v>
      </c>
      <c r="C31" s="16" t="s">
        <v>136</v>
      </c>
    </row>
    <row r="32" spans="1:3" ht="12.75">
      <c r="A32" s="4" t="s">
        <v>486</v>
      </c>
      <c r="B32" s="4" t="s">
        <v>198</v>
      </c>
      <c r="C32" s="4" t="s">
        <v>490</v>
      </c>
    </row>
    <row r="33" spans="1:3" ht="12.75">
      <c r="A33" s="4" t="s">
        <v>160</v>
      </c>
      <c r="B33" s="4" t="s">
        <v>198</v>
      </c>
      <c r="C33" s="4" t="s">
        <v>481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2.25390625" style="4" bestFit="1" customWidth="1"/>
    <col min="4" max="4" width="10.625" style="4" bestFit="1" customWidth="1"/>
    <col min="5" max="5" width="22.75390625" style="4" bestFit="1" customWidth="1"/>
    <col min="6" max="6" width="20.875" style="4" bestFit="1" customWidth="1"/>
    <col min="7" max="7" width="7.25390625" style="3" customWidth="1"/>
    <col min="8" max="8" width="10.125" style="29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38" t="s">
        <v>554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95.2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6</v>
      </c>
      <c r="C3" s="46" t="s">
        <v>7</v>
      </c>
      <c r="D3" s="32" t="s">
        <v>462</v>
      </c>
      <c r="E3" s="32" t="s">
        <v>4</v>
      </c>
      <c r="F3" s="32" t="s">
        <v>8</v>
      </c>
      <c r="G3" s="32" t="s">
        <v>474</v>
      </c>
      <c r="H3" s="32"/>
      <c r="I3" s="32" t="s">
        <v>477</v>
      </c>
      <c r="J3" s="32" t="s">
        <v>3</v>
      </c>
      <c r="K3" s="34" t="s">
        <v>2</v>
      </c>
    </row>
    <row r="4" spans="1:11" s="1" customFormat="1" ht="29.25" customHeight="1" thickBot="1">
      <c r="A4" s="45"/>
      <c r="B4" s="33"/>
      <c r="C4" s="33"/>
      <c r="D4" s="33"/>
      <c r="E4" s="33"/>
      <c r="F4" s="33"/>
      <c r="G4" s="5" t="s">
        <v>475</v>
      </c>
      <c r="H4" s="27" t="s">
        <v>476</v>
      </c>
      <c r="I4" s="33"/>
      <c r="J4" s="33"/>
      <c r="K4" s="35"/>
    </row>
    <row r="5" spans="1:10" ht="15">
      <c r="A5" s="36" t="s">
        <v>463</v>
      </c>
      <c r="B5" s="37"/>
      <c r="C5" s="37"/>
      <c r="D5" s="37"/>
      <c r="E5" s="37"/>
      <c r="F5" s="37"/>
      <c r="G5" s="37"/>
      <c r="H5" s="37"/>
      <c r="I5" s="37"/>
      <c r="J5" s="37"/>
    </row>
    <row r="6" spans="1:11" ht="12.75">
      <c r="A6" s="7" t="s">
        <v>268</v>
      </c>
      <c r="B6" s="7" t="s">
        <v>269</v>
      </c>
      <c r="C6" s="7" t="s">
        <v>270</v>
      </c>
      <c r="D6" s="7" t="str">
        <f>"1,0000"</f>
        <v>1,0000</v>
      </c>
      <c r="E6" s="7" t="s">
        <v>160</v>
      </c>
      <c r="F6" s="7" t="s">
        <v>161</v>
      </c>
      <c r="G6" s="9" t="s">
        <v>96</v>
      </c>
      <c r="H6" s="28" t="s">
        <v>478</v>
      </c>
      <c r="I6" s="7" t="str">
        <f>"2200,0"</f>
        <v>2200,0</v>
      </c>
      <c r="J6" s="9" t="str">
        <f>"27,5344"</f>
        <v>27,5344</v>
      </c>
      <c r="K6" s="7" t="s">
        <v>28</v>
      </c>
    </row>
    <row r="8" spans="5:6" ht="15">
      <c r="E8" s="10" t="s">
        <v>29</v>
      </c>
      <c r="F8" s="4" t="s">
        <v>541</v>
      </c>
    </row>
    <row r="9" spans="5:6" ht="15">
      <c r="E9" s="10" t="s">
        <v>30</v>
      </c>
      <c r="F9" s="4" t="s">
        <v>542</v>
      </c>
    </row>
    <row r="10" spans="5:6" ht="15">
      <c r="E10" s="10" t="s">
        <v>31</v>
      </c>
      <c r="F10" s="4" t="s">
        <v>543</v>
      </c>
    </row>
    <row r="11" spans="5:6" ht="15">
      <c r="E11" s="10" t="s">
        <v>32</v>
      </c>
      <c r="F11" s="4" t="s">
        <v>544</v>
      </c>
    </row>
    <row r="12" spans="5:6" ht="15">
      <c r="E12" s="10" t="s">
        <v>32</v>
      </c>
      <c r="F12" s="4" t="s">
        <v>545</v>
      </c>
    </row>
    <row r="13" spans="5:6" ht="15">
      <c r="E13" s="10" t="s">
        <v>33</v>
      </c>
      <c r="F13" s="4" t="s">
        <v>542</v>
      </c>
    </row>
    <row r="14" ht="15">
      <c r="E14" s="10"/>
    </row>
    <row r="16" spans="1:2" ht="18">
      <c r="A16" s="11" t="s">
        <v>34</v>
      </c>
      <c r="B16" s="11"/>
    </row>
    <row r="17" spans="1:2" ht="15">
      <c r="A17" s="12" t="s">
        <v>35</v>
      </c>
      <c r="B17" s="12"/>
    </row>
    <row r="18" spans="1:2" ht="14.25">
      <c r="A18" s="14"/>
      <c r="B18" s="15" t="s">
        <v>36</v>
      </c>
    </row>
    <row r="19" spans="1:5" ht="15">
      <c r="A19" s="16" t="s">
        <v>37</v>
      </c>
      <c r="B19" s="16" t="s">
        <v>38</v>
      </c>
      <c r="C19" s="16" t="s">
        <v>39</v>
      </c>
      <c r="D19" s="16" t="s">
        <v>40</v>
      </c>
      <c r="E19" s="16" t="s">
        <v>470</v>
      </c>
    </row>
    <row r="20" spans="1:5" ht="12.75">
      <c r="A20" s="13" t="s">
        <v>267</v>
      </c>
      <c r="B20" s="4" t="s">
        <v>308</v>
      </c>
      <c r="C20" s="4" t="s">
        <v>471</v>
      </c>
      <c r="D20" s="4" t="s">
        <v>479</v>
      </c>
      <c r="E20" s="17" t="s">
        <v>480</v>
      </c>
    </row>
    <row r="25" spans="1:2" ht="18">
      <c r="A25" s="11" t="s">
        <v>133</v>
      </c>
      <c r="B25" s="11"/>
    </row>
    <row r="26" spans="1:3" ht="15">
      <c r="A26" s="16" t="s">
        <v>134</v>
      </c>
      <c r="B26" s="16" t="s">
        <v>135</v>
      </c>
      <c r="C26" s="16" t="s">
        <v>136</v>
      </c>
    </row>
    <row r="27" spans="1:3" ht="12.75">
      <c r="A27" s="4" t="s">
        <v>160</v>
      </c>
      <c r="B27" s="4" t="s">
        <v>198</v>
      </c>
      <c r="C27" s="4" t="s">
        <v>481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17.25390625" style="4" bestFit="1" customWidth="1"/>
    <col min="7" max="7" width="4.625" style="3" bestFit="1" customWidth="1"/>
    <col min="8" max="8" width="5.625" style="29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38" t="s">
        <v>555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103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6</v>
      </c>
      <c r="C3" s="46" t="s">
        <v>7</v>
      </c>
      <c r="D3" s="32" t="s">
        <v>462</v>
      </c>
      <c r="E3" s="32" t="s">
        <v>4</v>
      </c>
      <c r="F3" s="32" t="s">
        <v>8</v>
      </c>
      <c r="G3" s="32" t="s">
        <v>474</v>
      </c>
      <c r="H3" s="32"/>
      <c r="I3" s="32" t="s">
        <v>477</v>
      </c>
      <c r="J3" s="32" t="s">
        <v>3</v>
      </c>
      <c r="K3" s="34" t="s">
        <v>2</v>
      </c>
    </row>
    <row r="4" spans="1:11" s="1" customFormat="1" ht="32.25" customHeight="1" thickBot="1">
      <c r="A4" s="45"/>
      <c r="B4" s="33"/>
      <c r="C4" s="33"/>
      <c r="D4" s="33"/>
      <c r="E4" s="33"/>
      <c r="F4" s="33"/>
      <c r="G4" s="5" t="s">
        <v>475</v>
      </c>
      <c r="H4" s="27" t="s">
        <v>476</v>
      </c>
      <c r="I4" s="33"/>
      <c r="J4" s="33"/>
      <c r="K4" s="35"/>
    </row>
    <row r="5" spans="1:10" ht="15">
      <c r="A5" s="36" t="s">
        <v>463</v>
      </c>
      <c r="B5" s="37"/>
      <c r="C5" s="37"/>
      <c r="D5" s="37"/>
      <c r="E5" s="37"/>
      <c r="F5" s="37"/>
      <c r="G5" s="37"/>
      <c r="H5" s="37"/>
      <c r="I5" s="37"/>
      <c r="J5" s="37"/>
    </row>
    <row r="6" spans="1:11" ht="24" customHeight="1">
      <c r="A6" s="7" t="s">
        <v>465</v>
      </c>
      <c r="B6" s="7" t="s">
        <v>466</v>
      </c>
      <c r="C6" s="7" t="s">
        <v>467</v>
      </c>
      <c r="D6" s="7" t="str">
        <f>"1,0000"</f>
        <v>1,0000</v>
      </c>
      <c r="E6" s="7" t="s">
        <v>18</v>
      </c>
      <c r="F6" s="7" t="s">
        <v>229</v>
      </c>
      <c r="G6" s="9" t="s">
        <v>468</v>
      </c>
      <c r="H6" s="28" t="s">
        <v>469</v>
      </c>
      <c r="I6" s="7" t="str">
        <f>"4830,0"</f>
        <v>4830,0</v>
      </c>
      <c r="J6" s="9" t="str">
        <f>"87,3417"</f>
        <v>87,3417</v>
      </c>
      <c r="K6" s="7" t="s">
        <v>28</v>
      </c>
    </row>
    <row r="8" spans="5:6" ht="15">
      <c r="E8" s="10" t="s">
        <v>29</v>
      </c>
      <c r="F8" s="4" t="s">
        <v>541</v>
      </c>
    </row>
    <row r="9" spans="5:6" ht="15">
      <c r="E9" s="10" t="s">
        <v>30</v>
      </c>
      <c r="F9" s="4" t="s">
        <v>542</v>
      </c>
    </row>
    <row r="10" spans="5:6" ht="15">
      <c r="E10" s="10" t="s">
        <v>31</v>
      </c>
      <c r="F10" s="4" t="s">
        <v>543</v>
      </c>
    </row>
    <row r="11" spans="5:6" ht="15">
      <c r="E11" s="10" t="s">
        <v>32</v>
      </c>
      <c r="F11" s="4" t="s">
        <v>544</v>
      </c>
    </row>
    <row r="12" spans="5:6" ht="15">
      <c r="E12" s="10" t="s">
        <v>32</v>
      </c>
      <c r="F12" s="4" t="s">
        <v>545</v>
      </c>
    </row>
    <row r="13" spans="5:6" ht="15">
      <c r="E13" s="10" t="s">
        <v>33</v>
      </c>
      <c r="F13" s="4" t="s">
        <v>542</v>
      </c>
    </row>
    <row r="14" ht="15">
      <c r="E14" s="10"/>
    </row>
    <row r="16" spans="1:2" ht="18">
      <c r="A16" s="11" t="s">
        <v>34</v>
      </c>
      <c r="B16" s="11"/>
    </row>
    <row r="17" spans="1:2" ht="15">
      <c r="A17" s="12" t="s">
        <v>113</v>
      </c>
      <c r="B17" s="12"/>
    </row>
    <row r="18" spans="1:2" ht="14.25">
      <c r="A18" s="14"/>
      <c r="B18" s="15" t="s">
        <v>36</v>
      </c>
    </row>
    <row r="19" spans="1:5" ht="15">
      <c r="A19" s="16" t="s">
        <v>37</v>
      </c>
      <c r="B19" s="16" t="s">
        <v>38</v>
      </c>
      <c r="C19" s="16" t="s">
        <v>39</v>
      </c>
      <c r="D19" s="16" t="s">
        <v>40</v>
      </c>
      <c r="E19" s="16" t="s">
        <v>470</v>
      </c>
    </row>
    <row r="20" spans="1:5" ht="12.75">
      <c r="A20" s="13" t="s">
        <v>464</v>
      </c>
      <c r="B20" s="4" t="s">
        <v>42</v>
      </c>
      <c r="C20" s="4" t="s">
        <v>471</v>
      </c>
      <c r="D20" s="4" t="s">
        <v>472</v>
      </c>
      <c r="E20" s="17" t="s">
        <v>473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17.25390625" style="4" bestFit="1" customWidth="1"/>
    <col min="7" max="8" width="4.625" style="3" bestFit="1" customWidth="1"/>
    <col min="9" max="9" width="5.625" style="3" bestFit="1" customWidth="1"/>
    <col min="10" max="10" width="4.875" style="3" bestFit="1" customWidth="1"/>
    <col min="11" max="13" width="4.625" style="3" bestFit="1" customWidth="1"/>
    <col min="14" max="14" width="6.375" style="3" customWidth="1"/>
    <col min="15" max="15" width="7.875" style="4" bestFit="1" customWidth="1"/>
    <col min="16" max="16" width="7.625" style="3" bestFit="1" customWidth="1"/>
    <col min="17" max="17" width="8.875" style="4" bestFit="1" customWidth="1"/>
    <col min="18" max="16384" width="9.125" style="3" customWidth="1"/>
  </cols>
  <sheetData>
    <row r="1" spans="1:17" s="2" customFormat="1" ht="28.5" customHeight="1">
      <c r="A1" s="38" t="s">
        <v>556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1:17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s="1" customFormat="1" ht="12.75" customHeight="1">
      <c r="A3" s="44" t="s">
        <v>0</v>
      </c>
      <c r="B3" s="46" t="s">
        <v>6</v>
      </c>
      <c r="C3" s="46" t="s">
        <v>7</v>
      </c>
      <c r="D3" s="32" t="s">
        <v>9</v>
      </c>
      <c r="E3" s="32" t="s">
        <v>4</v>
      </c>
      <c r="F3" s="32" t="s">
        <v>8</v>
      </c>
      <c r="G3" s="32" t="s">
        <v>453</v>
      </c>
      <c r="H3" s="32"/>
      <c r="I3" s="32"/>
      <c r="J3" s="32"/>
      <c r="K3" s="32" t="s">
        <v>410</v>
      </c>
      <c r="L3" s="32"/>
      <c r="M3" s="32"/>
      <c r="N3" s="32"/>
      <c r="O3" s="32" t="s">
        <v>1</v>
      </c>
      <c r="P3" s="32" t="s">
        <v>3</v>
      </c>
      <c r="Q3" s="34" t="s">
        <v>2</v>
      </c>
    </row>
    <row r="4" spans="1:17" s="1" customFormat="1" ht="26.25" customHeight="1" thickBot="1">
      <c r="A4" s="45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3"/>
      <c r="P4" s="33"/>
      <c r="Q4" s="35"/>
    </row>
    <row r="5" spans="1:16" ht="15">
      <c r="A5" s="36" t="s">
        <v>335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7" ht="12.75">
      <c r="A6" s="7" t="s">
        <v>337</v>
      </c>
      <c r="B6" s="7" t="s">
        <v>338</v>
      </c>
      <c r="C6" s="7" t="s">
        <v>339</v>
      </c>
      <c r="D6" s="7" t="str">
        <f>"0,4975"</f>
        <v>0,4975</v>
      </c>
      <c r="E6" s="7" t="s">
        <v>18</v>
      </c>
      <c r="F6" s="7" t="s">
        <v>19</v>
      </c>
      <c r="G6" s="9" t="s">
        <v>94</v>
      </c>
      <c r="H6" s="9" t="s">
        <v>460</v>
      </c>
      <c r="I6" s="9" t="s">
        <v>97</v>
      </c>
      <c r="J6" s="8"/>
      <c r="K6" s="9" t="s">
        <v>53</v>
      </c>
      <c r="L6" s="9" t="s">
        <v>79</v>
      </c>
      <c r="M6" s="8" t="s">
        <v>68</v>
      </c>
      <c r="N6" s="8"/>
      <c r="O6" s="7" t="str">
        <f>"165,0"</f>
        <v>165,0</v>
      </c>
      <c r="P6" s="9" t="str">
        <f>"83,5651"</f>
        <v>83,5651</v>
      </c>
      <c r="Q6" s="7" t="s">
        <v>28</v>
      </c>
    </row>
    <row r="8" spans="5:6" ht="15">
      <c r="E8" s="10" t="s">
        <v>29</v>
      </c>
      <c r="F8" s="4" t="s">
        <v>541</v>
      </c>
    </row>
    <row r="9" spans="5:6" ht="15">
      <c r="E9" s="10" t="s">
        <v>30</v>
      </c>
      <c r="F9" s="4" t="s">
        <v>542</v>
      </c>
    </row>
    <row r="10" spans="5:6" ht="15">
      <c r="E10" s="10" t="s">
        <v>31</v>
      </c>
      <c r="F10" s="4" t="s">
        <v>543</v>
      </c>
    </row>
    <row r="11" spans="5:6" ht="15">
      <c r="E11" s="10" t="s">
        <v>32</v>
      </c>
      <c r="F11" s="4" t="s">
        <v>544</v>
      </c>
    </row>
    <row r="12" spans="5:6" ht="15">
      <c r="E12" s="10" t="s">
        <v>32</v>
      </c>
      <c r="F12" s="4" t="s">
        <v>545</v>
      </c>
    </row>
    <row r="13" spans="5:6" ht="15">
      <c r="E13" s="10" t="s">
        <v>33</v>
      </c>
      <c r="F13" s="4" t="s">
        <v>542</v>
      </c>
    </row>
    <row r="14" ht="15">
      <c r="E14" s="10"/>
    </row>
    <row r="16" spans="1:2" ht="18">
      <c r="A16" s="11" t="s">
        <v>34</v>
      </c>
      <c r="B16" s="11"/>
    </row>
    <row r="17" spans="1:2" ht="15">
      <c r="A17" s="12" t="s">
        <v>35</v>
      </c>
      <c r="B17" s="12"/>
    </row>
    <row r="18" spans="1:2" ht="14.25">
      <c r="A18" s="14"/>
      <c r="B18" s="15" t="s">
        <v>36</v>
      </c>
    </row>
    <row r="19" spans="1:5" ht="15">
      <c r="A19" s="16" t="s">
        <v>37</v>
      </c>
      <c r="B19" s="16" t="s">
        <v>38</v>
      </c>
      <c r="C19" s="16" t="s">
        <v>39</v>
      </c>
      <c r="D19" s="16" t="s">
        <v>40</v>
      </c>
      <c r="E19" s="16" t="s">
        <v>41</v>
      </c>
    </row>
    <row r="20" spans="1:5" ht="12.75">
      <c r="A20" s="13" t="s">
        <v>336</v>
      </c>
      <c r="B20" s="4" t="s">
        <v>304</v>
      </c>
      <c r="C20" s="4" t="s">
        <v>347</v>
      </c>
      <c r="D20" s="4" t="s">
        <v>189</v>
      </c>
      <c r="E20" s="17" t="s">
        <v>461</v>
      </c>
    </row>
  </sheetData>
  <sheetProtection/>
  <mergeCells count="13">
    <mergeCell ref="O3:O4"/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rintOptions/>
  <pageMargins left="0.7" right="0.7" top="0.75" bottom="0.75" header="0.3" footer="0.3"/>
  <pageSetup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2019-06-16T21:12:25Z</cp:lastPrinted>
  <dcterms:created xsi:type="dcterms:W3CDTF">2002-06-16T13:36:44Z</dcterms:created>
  <dcterms:modified xsi:type="dcterms:W3CDTF">2019-06-20T08:35:25Z</dcterms:modified>
  <cp:category/>
  <cp:version/>
  <cp:contentType/>
  <cp:contentStatus/>
</cp:coreProperties>
</file>